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kazky\BSK\2018\SOŠ vinárska Modra\"/>
    </mc:Choice>
  </mc:AlternateContent>
  <bookViews>
    <workbookView xWindow="0" yWindow="0" windowWidth="16956" windowHeight="10368" activeTab="1"/>
  </bookViews>
  <sheets>
    <sheet name="Rekapitulácia stavby" sheetId="1" r:id="rId1"/>
    <sheet name="BSK8-41 - SOŠ vinárska Mo..." sheetId="2" r:id="rId2"/>
  </sheets>
  <definedNames>
    <definedName name="_xlnm.Print_Titles" localSheetId="1">'BSK8-41 - SOŠ vinárska Mo...'!$117:$117</definedName>
    <definedName name="_xlnm.Print_Titles" localSheetId="0">'Rekapitulácia stavby'!$83:$83</definedName>
    <definedName name="_xlnm.Print_Area" localSheetId="1">'BSK8-41 - SOŠ vinárska Mo...'!$C$4:$Q$68,'BSK8-41 - SOŠ vinárska Mo...'!$C$74:$Q$102,'BSK8-41 - SOŠ vinárska Mo...'!$C$108:$Q$152</definedName>
    <definedName name="_xlnm.Print_Area" localSheetId="0">'Rekapitulácia stavby'!$C$4:$AP$68,'Rekapitulácia stavby'!$C$74:$AP$94</definedName>
  </definedNames>
  <calcPr calcId="152511"/>
</workbook>
</file>

<file path=xl/calcChain.xml><?xml version="1.0" encoding="utf-8"?>
<calcChain xmlns="http://schemas.openxmlformats.org/spreadsheetml/2006/main">
  <c r="N152" i="2" l="1"/>
  <c r="AY86" i="1"/>
  <c r="AX86" i="1"/>
  <c r="BI151" i="2"/>
  <c r="BH151" i="2"/>
  <c r="BG151" i="2"/>
  <c r="BE151" i="2"/>
  <c r="AA151" i="2"/>
  <c r="AA150" i="2" s="1"/>
  <c r="Y151" i="2"/>
  <c r="Y150" i="2"/>
  <c r="W151" i="2"/>
  <c r="W150" i="2"/>
  <c r="BK151" i="2"/>
  <c r="BK150" i="2" s="1"/>
  <c r="N150" i="2" s="1"/>
  <c r="N92" i="2" s="1"/>
  <c r="N151" i="2"/>
  <c r="BF151" i="2" s="1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6" i="2"/>
  <c r="BH146" i="2"/>
  <c r="BG146" i="2"/>
  <c r="BE146" i="2"/>
  <c r="AA146" i="2"/>
  <c r="Y146" i="2"/>
  <c r="Y145" i="2"/>
  <c r="Y144" i="2" s="1"/>
  <c r="W146" i="2"/>
  <c r="BK146" i="2"/>
  <c r="N146" i="2"/>
  <c r="BF146" i="2"/>
  <c r="BI143" i="2"/>
  <c r="BH143" i="2"/>
  <c r="BG143" i="2"/>
  <c r="BE143" i="2"/>
  <c r="AA143" i="2"/>
  <c r="AA142" i="2" s="1"/>
  <c r="Y143" i="2"/>
  <c r="Y142" i="2"/>
  <c r="W143" i="2"/>
  <c r="W142" i="2" s="1"/>
  <c r="BK143" i="2"/>
  <c r="BK142" i="2" s="1"/>
  <c r="N142" i="2" s="1"/>
  <c r="N89" i="2" s="1"/>
  <c r="N143" i="2"/>
  <c r="BF143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2" i="2"/>
  <c r="BH132" i="2"/>
  <c r="BG132" i="2"/>
  <c r="BE132" i="2"/>
  <c r="AA132" i="2"/>
  <c r="Y132" i="2"/>
  <c r="Y128" i="2" s="1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/>
  <c r="BI129" i="2"/>
  <c r="BH129" i="2"/>
  <c r="BG129" i="2"/>
  <c r="BE129" i="2"/>
  <c r="AA129" i="2"/>
  <c r="Y129" i="2"/>
  <c r="W129" i="2"/>
  <c r="BK129" i="2"/>
  <c r="N129" i="2"/>
  <c r="BF129" i="2"/>
  <c r="BI126" i="2"/>
  <c r="BH126" i="2"/>
  <c r="BG126" i="2"/>
  <c r="BE126" i="2"/>
  <c r="AA126" i="2"/>
  <c r="Y126" i="2"/>
  <c r="W126" i="2"/>
  <c r="BK126" i="2"/>
  <c r="N126" i="2"/>
  <c r="BF126" i="2"/>
  <c r="BI124" i="2"/>
  <c r="BH124" i="2"/>
  <c r="BG124" i="2"/>
  <c r="BE124" i="2"/>
  <c r="AA124" i="2"/>
  <c r="Y124" i="2"/>
  <c r="W124" i="2"/>
  <c r="BK124" i="2"/>
  <c r="N124" i="2"/>
  <c r="BF124" i="2" s="1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M115" i="2"/>
  <c r="F112" i="2"/>
  <c r="F110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BI95" i="2"/>
  <c r="BH95" i="2"/>
  <c r="BG95" i="2"/>
  <c r="H33" i="2" s="1"/>
  <c r="BB86" i="1" s="1"/>
  <c r="BB85" i="1" s="1"/>
  <c r="BE95" i="2"/>
  <c r="M81" i="2"/>
  <c r="F78" i="2"/>
  <c r="F76" i="2"/>
  <c r="O17" i="2"/>
  <c r="E17" i="2"/>
  <c r="M114" i="2"/>
  <c r="M80" i="2"/>
  <c r="O16" i="2"/>
  <c r="O14" i="2"/>
  <c r="E14" i="2"/>
  <c r="F81" i="2" s="1"/>
  <c r="O13" i="2"/>
  <c r="O11" i="2"/>
  <c r="E11" i="2"/>
  <c r="F114" i="2"/>
  <c r="F80" i="2"/>
  <c r="O10" i="2"/>
  <c r="O8" i="2"/>
  <c r="M112" i="2" s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C91" i="1"/>
  <c r="CH91" i="1"/>
  <c r="CB91" i="1"/>
  <c r="CG91" i="1"/>
  <c r="CA91" i="1"/>
  <c r="CF91" i="1"/>
  <c r="BZ91" i="1"/>
  <c r="CE91" i="1"/>
  <c r="CK90" i="1"/>
  <c r="CJ90" i="1"/>
  <c r="CI90" i="1"/>
  <c r="CC90" i="1"/>
  <c r="CH90" i="1"/>
  <c r="CB90" i="1"/>
  <c r="CG90" i="1"/>
  <c r="CA90" i="1"/>
  <c r="CF90" i="1"/>
  <c r="BZ90" i="1"/>
  <c r="CE90" i="1"/>
  <c r="CK89" i="1"/>
  <c r="CJ89" i="1"/>
  <c r="CI89" i="1"/>
  <c r="CH89" i="1"/>
  <c r="CG89" i="1"/>
  <c r="CF89" i="1"/>
  <c r="BZ89" i="1"/>
  <c r="CE89" i="1"/>
  <c r="AM81" i="1"/>
  <c r="L81" i="1"/>
  <c r="AM80" i="1"/>
  <c r="L80" i="1"/>
  <c r="AM78" i="1"/>
  <c r="L78" i="1"/>
  <c r="L76" i="1"/>
  <c r="L75" i="1"/>
  <c r="H35" i="2" l="1"/>
  <c r="BD86" i="1" s="1"/>
  <c r="BD85" i="1" s="1"/>
  <c r="AA120" i="2"/>
  <c r="AA119" i="2" s="1"/>
  <c r="Y120" i="2"/>
  <c r="Y119" i="2" s="1"/>
  <c r="Y118" i="2" s="1"/>
  <c r="AA128" i="2"/>
  <c r="W128" i="2"/>
  <c r="BK145" i="2"/>
  <c r="N145" i="2" s="1"/>
  <c r="N91" i="2" s="1"/>
  <c r="AA145" i="2"/>
  <c r="BK128" i="2"/>
  <c r="N128" i="2" s="1"/>
  <c r="N88" i="2" s="1"/>
  <c r="M31" i="2"/>
  <c r="AV86" i="1" s="1"/>
  <c r="BK120" i="2"/>
  <c r="N120" i="2" s="1"/>
  <c r="N87" i="2" s="1"/>
  <c r="W145" i="2"/>
  <c r="W144" i="2" s="1"/>
  <c r="H34" i="2"/>
  <c r="BC86" i="1" s="1"/>
  <c r="BC85" i="1" s="1"/>
  <c r="W120" i="2"/>
  <c r="W35" i="1"/>
  <c r="F115" i="2"/>
  <c r="AA144" i="2"/>
  <c r="AA118" i="2" s="1"/>
  <c r="BK144" i="2"/>
  <c r="N144" i="2" s="1"/>
  <c r="N90" i="2" s="1"/>
  <c r="W33" i="1"/>
  <c r="AX85" i="1"/>
  <c r="AY85" i="1"/>
  <c r="W34" i="1"/>
  <c r="W119" i="2"/>
  <c r="H31" i="2"/>
  <c r="AZ86" i="1" s="1"/>
  <c r="AZ85" i="1" s="1"/>
  <c r="M78" i="2"/>
  <c r="BK119" i="2" l="1"/>
  <c r="W118" i="2"/>
  <c r="AU86" i="1" s="1"/>
  <c r="AU85" i="1" s="1"/>
  <c r="AV85" i="1"/>
  <c r="N119" i="2"/>
  <c r="N86" i="2" s="1"/>
  <c r="BK118" i="2"/>
  <c r="N118" i="2" s="1"/>
  <c r="N85" i="2" s="1"/>
  <c r="N97" i="2" l="1"/>
  <c r="BF97" i="2" s="1"/>
  <c r="M26" i="2"/>
  <c r="N100" i="2"/>
  <c r="BF100" i="2" s="1"/>
  <c r="N96" i="2"/>
  <c r="BF96" i="2" s="1"/>
  <c r="N98" i="2"/>
  <c r="BF98" i="2" s="1"/>
  <c r="N95" i="2"/>
  <c r="N99" i="2"/>
  <c r="BF99" i="2" s="1"/>
  <c r="N94" i="2" l="1"/>
  <c r="BF95" i="2"/>
  <c r="M32" i="2" l="1"/>
  <c r="AW86" i="1" s="1"/>
  <c r="AT86" i="1" s="1"/>
  <c r="H32" i="2"/>
  <c r="BA86" i="1" s="1"/>
  <c r="BA85" i="1" s="1"/>
  <c r="M27" i="2"/>
  <c r="L102" i="2"/>
  <c r="W32" i="1" l="1"/>
  <c r="AW85" i="1"/>
  <c r="AS86" i="1"/>
  <c r="AS85" i="1" s="1"/>
  <c r="M29" i="2"/>
  <c r="AK32" i="1" l="1"/>
  <c r="AT85" i="1"/>
  <c r="AG86" i="1"/>
  <c r="L37" i="2"/>
  <c r="AN86" i="1" l="1"/>
  <c r="AG85" i="1"/>
  <c r="AN85" i="1" l="1"/>
  <c r="AG90" i="1"/>
  <c r="AG91" i="1"/>
  <c r="AG89" i="1"/>
  <c r="AG92" i="1"/>
  <c r="AK26" i="1"/>
  <c r="CD89" i="1" l="1"/>
  <c r="AV89" i="1"/>
  <c r="BY89" i="1" s="1"/>
  <c r="AG88" i="1"/>
  <c r="AN89" i="1"/>
  <c r="CD90" i="1"/>
  <c r="AV90" i="1"/>
  <c r="BY90" i="1" s="1"/>
  <c r="AV92" i="1"/>
  <c r="BY92" i="1" s="1"/>
  <c r="CD92" i="1"/>
  <c r="CD91" i="1"/>
  <c r="AV91" i="1"/>
  <c r="BY91" i="1" s="1"/>
  <c r="AN90" i="1" l="1"/>
  <c r="AK27" i="1"/>
  <c r="AK29" i="1" s="1"/>
  <c r="AG94" i="1"/>
  <c r="AK31" i="1"/>
  <c r="AN92" i="1"/>
  <c r="W31" i="1"/>
  <c r="AN91" i="1"/>
  <c r="AN88" i="1" l="1"/>
  <c r="AN94" i="1" s="1"/>
  <c r="AK37" i="1"/>
</calcChain>
</file>

<file path=xl/sharedStrings.xml><?xml version="1.0" encoding="utf-8"?>
<sst xmlns="http://schemas.openxmlformats.org/spreadsheetml/2006/main" count="662" uniqueCount="218">
  <si>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</si>
  <si>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</si>
  <si>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</si>
  <si>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</si>
  <si>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</si>
  <si>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</si>
  <si>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</si>
  <si>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</si>
  <si>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</si>
  <si>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</si>
  <si>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</si>
  <si>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</si>
  <si>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</si>
  <si>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</si>
  <si>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</si>
  <si>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BSK8-41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</si>
  <si>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</si>
  <si>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</si>
  <si>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SOŠ vinárska Modra - sanácia zavlhnutého muriva v interiéri</t>
  </si>
  <si>
    <t>JKSO:</t>
  </si>
  <si>
    <t>KS:</t>
  </si>
  <si>
    <t>Miesto:</t>
  </si>
  <si>
    <t xml:space="preserve"> </t>
  </si>
  <si>
    <t>Dátum:</t>
  </si>
  <si>
    <t>12. 10. 2018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</si>
  <si>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</si>
  <si>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</si>
  <si>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</si>
  <si>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</si>
  <si>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</si>
  <si>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</si>
  <si>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</si>
  <si>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</si>
  <si>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</si>
  <si>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</si>
  <si>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</si>
  <si>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</si>
  <si>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</si>
  <si>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</si>
  <si>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</si>
  <si>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</si>
  <si>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</si>
  <si>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</si>
  <si>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</si>
  <si>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</si>
  <si>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</si>
  <si>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</si>
  <si>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</si>
  <si>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</si>
  <si>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</si>
  <si>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</si>
  <si>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</si>
  <si>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</si>
  <si>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</si>
  <si>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</si>
  <si>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</si>
  <si>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</si>
  <si>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</si>
  <si>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</si>
  <si>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</si>
  <si>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</si>
  <si>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</si>
  <si>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</si>
  <si>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</si>
  <si>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</si>
  <si>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</si>
  <si>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</si>
  <si>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</si>
  <si>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</si>
  <si>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</si>
  <si>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</si>
  <si>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</si>
  <si>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</si>
  <si>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</si>
  <si>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</si>
  <si>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</si>
  <si>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{40e59280-341c-46bd-a1e0-ef24ae5d234d}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</si>
  <si>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</si>
  <si>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</si>
  <si>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</si>
  <si>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</si>
  <si>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</si>
  <si>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</si>
  <si>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</si>
  <si>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</si>
  <si>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</si>
  <si>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</si>
  <si>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</si>
  <si>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</si>
  <si>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</si>
  <si>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</si>
  <si>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</si>
  <si>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</si>
  <si>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</si>
  <si>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</si>
  <si>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omsan</t>
  </si>
  <si>
    <t>80</t>
  </si>
  <si>
    <t>2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</si>
  <si>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</si>
  <si>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</si>
  <si>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</si>
  <si>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</si>
  <si>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</si>
  <si>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</si>
  <si>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</si>
  <si>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</si>
  <si>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</si>
  <si>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</si>
  <si>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</si>
  <si>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</si>
  <si>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</si>
  <si>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784 - Maľby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</si>
  <si>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</si>
  <si>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</si>
  <si>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</si>
  <si>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</si>
  <si>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</si>
  <si>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</si>
  <si>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</si>
  <si>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</si>
  <si>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</si>
  <si>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</si>
  <si>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</si>
  <si>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</si>
  <si>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</si>
  <si>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</si>
  <si>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</si>
  <si>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</si>
  <si>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</si>
  <si>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</si>
  <si>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</si>
  <si>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</si>
  <si>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</si>
  <si>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</si>
  <si>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</si>
  <si>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</si>
  <si>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</si>
  <si>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610991111</t>
  </si>
  <si>
    <t>Zakrývanie výplní vnútorných okenných otvorov, predmetov a konštrukcií</t>
  </si>
  <si>
    <t>m2</t>
  </si>
  <si>
    <t>4</t>
  </si>
  <si>
    <t>847925487</t>
  </si>
  <si>
    <t>612462402</t>
  </si>
  <si>
    <t>Vnútorná sanačná omietka stien BAUMIT Sanova prednástrek, krytie 100%</t>
  </si>
  <si>
    <t>1460475749</t>
  </si>
  <si>
    <t>VV</t>
  </si>
  <si>
    <t>3</t>
  </si>
  <si>
    <t>612462431</t>
  </si>
  <si>
    <t>Vnútorná sanačná omietka stien BAUMIT Sanova omietka S, hr. 20 mm</t>
  </si>
  <si>
    <t>-1414974865</t>
  </si>
  <si>
    <t>612462441</t>
  </si>
  <si>
    <t>Vnútorná sanačná omietka stien BAUMIT Sanova jemná omietka, hr. 3 mm</t>
  </si>
  <si>
    <t>2099784617</t>
  </si>
  <si>
    <t>5</t>
  </si>
  <si>
    <t>941955001</t>
  </si>
  <si>
    <t>Lešenie ľahké pracovné pomocné, s výškou lešeňovej podlahy do 1,20 m</t>
  </si>
  <si>
    <t>-1111652221</t>
  </si>
  <si>
    <t>30+10</t>
  </si>
  <si>
    <t>6</t>
  </si>
  <si>
    <t>952901111</t>
  </si>
  <si>
    <t>Vyčistenie budov pri výške podlaží do 4m</t>
  </si>
  <si>
    <t>687422177</t>
  </si>
  <si>
    <t>7</t>
  </si>
  <si>
    <t>978013191</t>
  </si>
  <si>
    <t>Otlčenie omietok stien vnútorných vápenných alebo vápennocementových v rozsahu do 100 %,  -0,04600t</t>
  </si>
  <si>
    <t>335262812</t>
  </si>
  <si>
    <t>30*2               "trieda</t>
  </si>
  <si>
    <t>10*2               "chodba</t>
  </si>
  <si>
    <t>Súčet</t>
  </si>
  <si>
    <t>8</t>
  </si>
  <si>
    <t>979011111</t>
  </si>
  <si>
    <t>Zvislá doprava sutiny a vybúraných hmôt za prvé podlažie nad alebo pod základným podlažím</t>
  </si>
  <si>
    <t>t</t>
  </si>
  <si>
    <t>1802306891</t>
  </si>
  <si>
    <t>9</t>
  </si>
  <si>
    <t>979081111</t>
  </si>
  <si>
    <t>Odvoz sutiny a vybúraných hmôt na skládku do 1 km</t>
  </si>
  <si>
    <t>1947553319</t>
  </si>
  <si>
    <t>10</t>
  </si>
  <si>
    <t>979081121</t>
  </si>
  <si>
    <t>Odvoz sutiny a vybúraných hmôt na skládku za každý ďalší 1 km</t>
  </si>
  <si>
    <t>1948526208</t>
  </si>
  <si>
    <t>11</t>
  </si>
  <si>
    <t>979082111</t>
  </si>
  <si>
    <t>Vnútrostavenisková doprava sutiny a vybúraných hmôt do 10 m</t>
  </si>
  <si>
    <t>1006386808</t>
  </si>
  <si>
    <t>12</t>
  </si>
  <si>
    <t>979082121</t>
  </si>
  <si>
    <t>Vnútrostavenisková doprava sutiny a vybúraných hmôt za každých ďalších 5 m</t>
  </si>
  <si>
    <t>-848238252</t>
  </si>
  <si>
    <t>13</t>
  </si>
  <si>
    <t>979089012</t>
  </si>
  <si>
    <t>Poplatok za skladovanie - betón, tehly, dlaždice (17 01 ), ostatné</t>
  </si>
  <si>
    <t>-1457118224</t>
  </si>
  <si>
    <t>14</t>
  </si>
  <si>
    <t>999281111</t>
  </si>
  <si>
    <t>Presun hmôt pre opravy a údržbu objektov vrátane vonkajších plášťov výšky do 25 m</t>
  </si>
  <si>
    <t>-1547420131</t>
  </si>
  <si>
    <t>15</t>
  </si>
  <si>
    <t>766411821</t>
  </si>
  <si>
    <t>Demontáž obloženia stien panelmi, palub. doskami,  -0,01098t</t>
  </si>
  <si>
    <t>16</t>
  </si>
  <si>
    <t>1166482674</t>
  </si>
  <si>
    <t>10*2</t>
  </si>
  <si>
    <t>766411822</t>
  </si>
  <si>
    <t>Demontáž obloženia stien panelmi, podkladových roštov,  -0,00800t</t>
  </si>
  <si>
    <t>1023881053</t>
  </si>
  <si>
    <t>17</t>
  </si>
  <si>
    <t>998766201</t>
  </si>
  <si>
    <t>Presun hmot pre konštrukcie stolárske v objektoch výšky do 6 m</t>
  </si>
  <si>
    <t>%</t>
  </si>
  <si>
    <t>-1890077726</t>
  </si>
  <si>
    <t>18</t>
  </si>
  <si>
    <t>784452479-1</t>
  </si>
  <si>
    <t xml:space="preserve">Maľby z maliarskych zmesí, ručne nanášané biele s bielym stropom dvojnásobné paropriepustné (napr. JUPOL Clasic), na jemnozrnný podklad výšky do 3,80 m   </t>
  </si>
  <si>
    <t>1765938845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</si>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</sst>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3" fillId="2" borderId="0" xfId="1" applyFont="1" applyFill="1" applyAlignment="1" applyProtection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2" fillId="6" borderId="24" xfId="0" applyFont="1" applyFill="1" applyBorder="1" applyAlignment="1">
      <alignment horizontal="center" vertical="center" wrapText="1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AE29" sqref="AE29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00" t="s">
        <v>8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20" t="s">
        <v>9</v>
      </c>
      <c r="BT2" s="20" t="s">
        <v>10</v>
      </c>
    </row>
    <row r="3" spans="1:73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" customHeight="1">
      <c r="B4" s="24"/>
      <c r="C4" s="198" t="s">
        <v>11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5"/>
      <c r="AS4" s="19" t="s">
        <v>12</v>
      </c>
      <c r="BE4" s="26" t="s">
        <v>13</v>
      </c>
      <c r="BS4" s="20" t="s">
        <v>9</v>
      </c>
    </row>
    <row r="5" spans="1:73" ht="14.4" customHeight="1">
      <c r="B5" s="24"/>
      <c r="C5" s="27"/>
      <c r="D5" s="28" t="s">
        <v>14</v>
      </c>
      <c r="E5" s="27"/>
      <c r="F5" s="27"/>
      <c r="G5" s="27"/>
      <c r="H5" s="27"/>
      <c r="I5" s="27"/>
      <c r="J5" s="27"/>
      <c r="K5" s="202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27"/>
      <c r="AQ5" s="25"/>
      <c r="BE5" s="186" t="s">
        <v>16</v>
      </c>
      <c r="BS5" s="20" t="s">
        <v>9</v>
      </c>
    </row>
    <row r="6" spans="1:73" ht="36.9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07" t="s">
        <v>18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27"/>
      <c r="AQ6" s="25"/>
      <c r="BE6" s="187"/>
      <c r="BS6" s="20" t="s">
        <v>9</v>
      </c>
    </row>
    <row r="7" spans="1:73" ht="14.4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E7" s="187"/>
      <c r="BS7" s="20" t="s">
        <v>9</v>
      </c>
    </row>
    <row r="8" spans="1:73" ht="14.4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32" t="s">
        <v>24</v>
      </c>
      <c r="AO8" s="27"/>
      <c r="AP8" s="27"/>
      <c r="AQ8" s="25"/>
      <c r="BE8" s="187"/>
      <c r="BS8" s="20" t="s">
        <v>9</v>
      </c>
    </row>
    <row r="9" spans="1:73" ht="14.4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187"/>
      <c r="BS9" s="20" t="s">
        <v>9</v>
      </c>
    </row>
    <row r="10" spans="1:73" ht="14.4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E10" s="187"/>
      <c r="BS10" s="20" t="s">
        <v>9</v>
      </c>
    </row>
    <row r="11" spans="1:73" ht="18.45" customHeight="1">
      <c r="B11" s="24"/>
      <c r="C11" s="27"/>
      <c r="D11" s="27"/>
      <c r="E11" s="29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5"/>
      <c r="BE11" s="187"/>
      <c r="BS11" s="20" t="s">
        <v>9</v>
      </c>
    </row>
    <row r="12" spans="1:73" ht="6.9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187"/>
      <c r="BS12" s="20" t="s">
        <v>9</v>
      </c>
    </row>
    <row r="13" spans="1:73" ht="14.4" customHeight="1">
      <c r="B13" s="24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33" t="s">
        <v>29</v>
      </c>
      <c r="AO13" s="27"/>
      <c r="AP13" s="27"/>
      <c r="AQ13" s="25"/>
      <c r="BE13" s="187"/>
      <c r="BS13" s="20" t="s">
        <v>9</v>
      </c>
    </row>
    <row r="14" spans="1:73" ht="13.2">
      <c r="B14" s="24"/>
      <c r="C14" s="27"/>
      <c r="D14" s="27"/>
      <c r="E14" s="188" t="s">
        <v>29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31" t="s">
        <v>27</v>
      </c>
      <c r="AL14" s="27"/>
      <c r="AM14" s="27"/>
      <c r="AN14" s="33" t="s">
        <v>29</v>
      </c>
      <c r="AO14" s="27"/>
      <c r="AP14" s="27"/>
      <c r="AQ14" s="25"/>
      <c r="BE14" s="187"/>
      <c r="BS14" s="20" t="s">
        <v>9</v>
      </c>
    </row>
    <row r="15" spans="1:73" ht="6.9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187"/>
      <c r="BS15" s="20" t="s">
        <v>6</v>
      </c>
    </row>
    <row r="16" spans="1:73" ht="14.4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E16" s="187"/>
      <c r="BS16" s="20" t="s">
        <v>6</v>
      </c>
    </row>
    <row r="17" spans="2:71" ht="18.45" customHeight="1">
      <c r="B17" s="24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5"/>
      <c r="BE17" s="187"/>
      <c r="BS17" s="20" t="s">
        <v>31</v>
      </c>
    </row>
    <row r="18" spans="2:71" ht="6.9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187"/>
      <c r="BS18" s="20" t="s">
        <v>32</v>
      </c>
    </row>
    <row r="19" spans="2:71" ht="14.4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E19" s="187"/>
      <c r="BS19" s="20" t="s">
        <v>32</v>
      </c>
    </row>
    <row r="20" spans="2:71" ht="18.45" customHeight="1">
      <c r="B20" s="24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5"/>
      <c r="BE20" s="187"/>
    </row>
    <row r="21" spans="2:71" ht="6.9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187"/>
    </row>
    <row r="22" spans="2:71" ht="13.2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187"/>
    </row>
    <row r="23" spans="2:71" ht="16.5" customHeight="1">
      <c r="B23" s="24"/>
      <c r="C23" s="27"/>
      <c r="D23" s="27"/>
      <c r="E23" s="190" t="s">
        <v>5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7"/>
      <c r="AP23" s="27"/>
      <c r="AQ23" s="25"/>
      <c r="BE23" s="187"/>
    </row>
    <row r="24" spans="2:71" ht="6.9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187"/>
    </row>
    <row r="25" spans="2:71" ht="6.9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187"/>
    </row>
    <row r="26" spans="2:71" ht="14.4" customHeight="1">
      <c r="B26" s="24"/>
      <c r="C26" s="27"/>
      <c r="D26" s="35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1">
        <f>ROUND(AG85,2)</f>
        <v>0</v>
      </c>
      <c r="AL26" s="192"/>
      <c r="AM26" s="192"/>
      <c r="AN26" s="192"/>
      <c r="AO26" s="192"/>
      <c r="AP26" s="27"/>
      <c r="AQ26" s="25"/>
      <c r="BE26" s="187"/>
    </row>
    <row r="27" spans="2:71" ht="14.4" customHeight="1">
      <c r="B27" s="24"/>
      <c r="C27" s="27"/>
      <c r="D27" s="35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91">
        <f>ROUND(AG88,2)</f>
        <v>0</v>
      </c>
      <c r="AL27" s="191"/>
      <c r="AM27" s="191"/>
      <c r="AN27" s="191"/>
      <c r="AO27" s="191"/>
      <c r="AP27" s="27"/>
      <c r="AQ27" s="25"/>
      <c r="BE27" s="187"/>
    </row>
    <row r="28" spans="2:71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87"/>
    </row>
    <row r="29" spans="2:71" s="1" customFormat="1" ht="25.95" customHeight="1">
      <c r="B29" s="36"/>
      <c r="C29" s="37"/>
      <c r="D29" s="39" t="s">
        <v>37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193">
        <f>ROUND(AK26+AK27,2)</f>
        <v>0</v>
      </c>
      <c r="AL29" s="194"/>
      <c r="AM29" s="194"/>
      <c r="AN29" s="194"/>
      <c r="AO29" s="194"/>
      <c r="AP29" s="37"/>
      <c r="AQ29" s="38"/>
      <c r="BE29" s="187"/>
    </row>
    <row r="30" spans="2:71" s="1" customFormat="1" ht="6.9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87"/>
    </row>
    <row r="31" spans="2:71" s="2" customFormat="1" ht="14.4" customHeight="1">
      <c r="B31" s="41"/>
      <c r="C31" s="42"/>
      <c r="D31" s="43" t="s">
        <v>38</v>
      </c>
      <c r="E31" s="42"/>
      <c r="F31" s="43" t="s">
        <v>39</v>
      </c>
      <c r="G31" s="42"/>
      <c r="H31" s="42"/>
      <c r="I31" s="42"/>
      <c r="J31" s="42"/>
      <c r="K31" s="42"/>
      <c r="L31" s="184">
        <v>0.2</v>
      </c>
      <c r="M31" s="185"/>
      <c r="N31" s="185"/>
      <c r="O31" s="185"/>
      <c r="P31" s="42"/>
      <c r="Q31" s="42"/>
      <c r="R31" s="42"/>
      <c r="S31" s="42"/>
      <c r="T31" s="45" t="s">
        <v>40</v>
      </c>
      <c r="U31" s="42"/>
      <c r="V31" s="42"/>
      <c r="W31" s="195">
        <f>ROUND(AZ85+SUM(CD89:CD93),2)</f>
        <v>0</v>
      </c>
      <c r="X31" s="185"/>
      <c r="Y31" s="185"/>
      <c r="Z31" s="185"/>
      <c r="AA31" s="185"/>
      <c r="AB31" s="185"/>
      <c r="AC31" s="185"/>
      <c r="AD31" s="185"/>
      <c r="AE31" s="185"/>
      <c r="AF31" s="42"/>
      <c r="AG31" s="42"/>
      <c r="AH31" s="42"/>
      <c r="AI31" s="42"/>
      <c r="AJ31" s="42"/>
      <c r="AK31" s="195">
        <f>ROUND(AV85+SUM(BY89:BY93),2)</f>
        <v>0</v>
      </c>
      <c r="AL31" s="185"/>
      <c r="AM31" s="185"/>
      <c r="AN31" s="185"/>
      <c r="AO31" s="185"/>
      <c r="AP31" s="42"/>
      <c r="AQ31" s="46"/>
      <c r="BE31" s="187"/>
    </row>
    <row r="32" spans="2:71" s="2" customFormat="1" ht="14.4" customHeight="1">
      <c r="B32" s="41"/>
      <c r="C32" s="42"/>
      <c r="D32" s="42"/>
      <c r="E32" s="42"/>
      <c r="F32" s="43" t="s">
        <v>41</v>
      </c>
      <c r="G32" s="42"/>
      <c r="H32" s="42"/>
      <c r="I32" s="42"/>
      <c r="J32" s="42"/>
      <c r="K32" s="42"/>
      <c r="L32" s="184">
        <v>0.2</v>
      </c>
      <c r="M32" s="185"/>
      <c r="N32" s="185"/>
      <c r="O32" s="185"/>
      <c r="P32" s="42"/>
      <c r="Q32" s="42"/>
      <c r="R32" s="42"/>
      <c r="S32" s="42"/>
      <c r="T32" s="45" t="s">
        <v>40</v>
      </c>
      <c r="U32" s="42"/>
      <c r="V32" s="42"/>
      <c r="W32" s="195">
        <f>ROUND(BA85+SUM(CE89:CE93),2)</f>
        <v>0</v>
      </c>
      <c r="X32" s="185"/>
      <c r="Y32" s="185"/>
      <c r="Z32" s="185"/>
      <c r="AA32" s="185"/>
      <c r="AB32" s="185"/>
      <c r="AC32" s="185"/>
      <c r="AD32" s="185"/>
      <c r="AE32" s="185"/>
      <c r="AF32" s="42"/>
      <c r="AG32" s="42"/>
      <c r="AH32" s="42"/>
      <c r="AI32" s="42"/>
      <c r="AJ32" s="42"/>
      <c r="AK32" s="195">
        <f>ROUND(AW85+SUM(BZ89:BZ93),2)</f>
        <v>0</v>
      </c>
      <c r="AL32" s="185"/>
      <c r="AM32" s="185"/>
      <c r="AN32" s="185"/>
      <c r="AO32" s="185"/>
      <c r="AP32" s="42"/>
      <c r="AQ32" s="46"/>
      <c r="BE32" s="187"/>
    </row>
    <row r="33" spans="2:57" s="2" customFormat="1" ht="14.4" hidden="1" customHeight="1">
      <c r="B33" s="41"/>
      <c r="C33" s="42"/>
      <c r="D33" s="42"/>
      <c r="E33" s="42"/>
      <c r="F33" s="43" t="s">
        <v>42</v>
      </c>
      <c r="G33" s="42"/>
      <c r="H33" s="42"/>
      <c r="I33" s="42"/>
      <c r="J33" s="42"/>
      <c r="K33" s="42"/>
      <c r="L33" s="184">
        <v>0.2</v>
      </c>
      <c r="M33" s="185"/>
      <c r="N33" s="185"/>
      <c r="O33" s="185"/>
      <c r="P33" s="42"/>
      <c r="Q33" s="42"/>
      <c r="R33" s="42"/>
      <c r="S33" s="42"/>
      <c r="T33" s="45" t="s">
        <v>40</v>
      </c>
      <c r="U33" s="42"/>
      <c r="V33" s="42"/>
      <c r="W33" s="195">
        <f>ROUND(BB85+SUM(CF89:CF93),2)</f>
        <v>0</v>
      </c>
      <c r="X33" s="185"/>
      <c r="Y33" s="185"/>
      <c r="Z33" s="185"/>
      <c r="AA33" s="185"/>
      <c r="AB33" s="185"/>
      <c r="AC33" s="185"/>
      <c r="AD33" s="185"/>
      <c r="AE33" s="185"/>
      <c r="AF33" s="42"/>
      <c r="AG33" s="42"/>
      <c r="AH33" s="42"/>
      <c r="AI33" s="42"/>
      <c r="AJ33" s="42"/>
      <c r="AK33" s="195">
        <v>0</v>
      </c>
      <c r="AL33" s="185"/>
      <c r="AM33" s="185"/>
      <c r="AN33" s="185"/>
      <c r="AO33" s="185"/>
      <c r="AP33" s="42"/>
      <c r="AQ33" s="46"/>
      <c r="BE33" s="187"/>
    </row>
    <row r="34" spans="2:57" s="2" customFormat="1" ht="14.4" hidden="1" customHeight="1">
      <c r="B34" s="41"/>
      <c r="C34" s="42"/>
      <c r="D34" s="42"/>
      <c r="E34" s="42"/>
      <c r="F34" s="43" t="s">
        <v>43</v>
      </c>
      <c r="G34" s="42"/>
      <c r="H34" s="42"/>
      <c r="I34" s="42"/>
      <c r="J34" s="42"/>
      <c r="K34" s="42"/>
      <c r="L34" s="184">
        <v>0.2</v>
      </c>
      <c r="M34" s="185"/>
      <c r="N34" s="185"/>
      <c r="O34" s="185"/>
      <c r="P34" s="42"/>
      <c r="Q34" s="42"/>
      <c r="R34" s="42"/>
      <c r="S34" s="42"/>
      <c r="T34" s="45" t="s">
        <v>40</v>
      </c>
      <c r="U34" s="42"/>
      <c r="V34" s="42"/>
      <c r="W34" s="195">
        <f>ROUND(BC85+SUM(CG89:CG93),2)</f>
        <v>0</v>
      </c>
      <c r="X34" s="185"/>
      <c r="Y34" s="185"/>
      <c r="Z34" s="185"/>
      <c r="AA34" s="185"/>
      <c r="AB34" s="185"/>
      <c r="AC34" s="185"/>
      <c r="AD34" s="185"/>
      <c r="AE34" s="185"/>
      <c r="AF34" s="42"/>
      <c r="AG34" s="42"/>
      <c r="AH34" s="42"/>
      <c r="AI34" s="42"/>
      <c r="AJ34" s="42"/>
      <c r="AK34" s="195">
        <v>0</v>
      </c>
      <c r="AL34" s="185"/>
      <c r="AM34" s="185"/>
      <c r="AN34" s="185"/>
      <c r="AO34" s="185"/>
      <c r="AP34" s="42"/>
      <c r="AQ34" s="46"/>
      <c r="BE34" s="187"/>
    </row>
    <row r="35" spans="2:57" s="2" customFormat="1" ht="14.4" hidden="1" customHeight="1">
      <c r="B35" s="41"/>
      <c r="C35" s="42"/>
      <c r="D35" s="42"/>
      <c r="E35" s="42"/>
      <c r="F35" s="43" t="s">
        <v>44</v>
      </c>
      <c r="G35" s="42"/>
      <c r="H35" s="42"/>
      <c r="I35" s="42"/>
      <c r="J35" s="42"/>
      <c r="K35" s="42"/>
      <c r="L35" s="184">
        <v>0</v>
      </c>
      <c r="M35" s="185"/>
      <c r="N35" s="185"/>
      <c r="O35" s="185"/>
      <c r="P35" s="42"/>
      <c r="Q35" s="42"/>
      <c r="R35" s="42"/>
      <c r="S35" s="42"/>
      <c r="T35" s="45" t="s">
        <v>40</v>
      </c>
      <c r="U35" s="42"/>
      <c r="V35" s="42"/>
      <c r="W35" s="195">
        <f>ROUND(BD85+SUM(CH89:CH93),2)</f>
        <v>0</v>
      </c>
      <c r="X35" s="185"/>
      <c r="Y35" s="185"/>
      <c r="Z35" s="185"/>
      <c r="AA35" s="185"/>
      <c r="AB35" s="185"/>
      <c r="AC35" s="185"/>
      <c r="AD35" s="185"/>
      <c r="AE35" s="185"/>
      <c r="AF35" s="42"/>
      <c r="AG35" s="42"/>
      <c r="AH35" s="42"/>
      <c r="AI35" s="42"/>
      <c r="AJ35" s="42"/>
      <c r="AK35" s="195">
        <v>0</v>
      </c>
      <c r="AL35" s="185"/>
      <c r="AM35" s="185"/>
      <c r="AN35" s="185"/>
      <c r="AO35" s="185"/>
      <c r="AP35" s="42"/>
      <c r="AQ35" s="46"/>
    </row>
    <row r="36" spans="2:57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5" customHeight="1">
      <c r="B37" s="36"/>
      <c r="C37" s="47"/>
      <c r="D37" s="48" t="s">
        <v>45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46</v>
      </c>
      <c r="U37" s="49"/>
      <c r="V37" s="49"/>
      <c r="W37" s="49"/>
      <c r="X37" s="208" t="s">
        <v>47</v>
      </c>
      <c r="Y37" s="209"/>
      <c r="Z37" s="209"/>
      <c r="AA37" s="209"/>
      <c r="AB37" s="209"/>
      <c r="AC37" s="49"/>
      <c r="AD37" s="49"/>
      <c r="AE37" s="49"/>
      <c r="AF37" s="49"/>
      <c r="AG37" s="49"/>
      <c r="AH37" s="49"/>
      <c r="AI37" s="49"/>
      <c r="AJ37" s="49"/>
      <c r="AK37" s="210">
        <f>SUM(AK29:AK35)</f>
        <v>0</v>
      </c>
      <c r="AL37" s="209"/>
      <c r="AM37" s="209"/>
      <c r="AN37" s="209"/>
      <c r="AO37" s="211"/>
      <c r="AP37" s="47"/>
      <c r="AQ37" s="38"/>
    </row>
    <row r="38" spans="2:57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 ht="12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57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57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57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57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57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57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57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57" s="1" customFormat="1">
      <c r="B47" s="36"/>
      <c r="C47" s="37"/>
      <c r="D47" s="51" t="s">
        <v>48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  <c r="AA47" s="37"/>
      <c r="AB47" s="37"/>
      <c r="AC47" s="51" t="s">
        <v>49</v>
      </c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  <c r="AP47" s="37"/>
      <c r="AQ47" s="38"/>
    </row>
    <row r="48" spans="2:57" ht="12">
      <c r="B48" s="24"/>
      <c r="C48" s="27"/>
      <c r="D48" s="5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55"/>
      <c r="AA48" s="27"/>
      <c r="AB48" s="27"/>
      <c r="AC48" s="54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55"/>
      <c r="AP48" s="27"/>
      <c r="AQ48" s="25"/>
    </row>
    <row r="49" spans="2:43" ht="12">
      <c r="B49" s="24"/>
      <c r="C49" s="27"/>
      <c r="D49" s="5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55"/>
      <c r="AA49" s="27"/>
      <c r="AB49" s="27"/>
      <c r="AC49" s="54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55"/>
      <c r="AP49" s="27"/>
      <c r="AQ49" s="25"/>
    </row>
    <row r="50" spans="2:43" ht="12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2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2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2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2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2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s="1" customFormat="1">
      <c r="B56" s="36"/>
      <c r="C56" s="37"/>
      <c r="D56" s="56" t="s">
        <v>50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 t="s">
        <v>51</v>
      </c>
      <c r="S56" s="57"/>
      <c r="T56" s="57"/>
      <c r="U56" s="57"/>
      <c r="V56" s="57"/>
      <c r="W56" s="57"/>
      <c r="X56" s="57"/>
      <c r="Y56" s="57"/>
      <c r="Z56" s="59"/>
      <c r="AA56" s="37"/>
      <c r="AB56" s="37"/>
      <c r="AC56" s="56" t="s">
        <v>50</v>
      </c>
      <c r="AD56" s="57"/>
      <c r="AE56" s="57"/>
      <c r="AF56" s="57"/>
      <c r="AG56" s="57"/>
      <c r="AH56" s="57"/>
      <c r="AI56" s="57"/>
      <c r="AJ56" s="57"/>
      <c r="AK56" s="57"/>
      <c r="AL56" s="57"/>
      <c r="AM56" s="58" t="s">
        <v>51</v>
      </c>
      <c r="AN56" s="57"/>
      <c r="AO56" s="59"/>
      <c r="AP56" s="37"/>
      <c r="AQ56" s="38"/>
    </row>
    <row r="57" spans="2:43" ht="12">
      <c r="B57" s="2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5"/>
    </row>
    <row r="58" spans="2:43" s="1" customFormat="1">
      <c r="B58" s="36"/>
      <c r="C58" s="37"/>
      <c r="D58" s="51" t="s">
        <v>52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37"/>
      <c r="AB58" s="37"/>
      <c r="AC58" s="51" t="s">
        <v>53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37"/>
      <c r="AQ58" s="38"/>
    </row>
    <row r="59" spans="2:43" ht="12">
      <c r="B59" s="24"/>
      <c r="C59" s="27"/>
      <c r="D59" s="5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55"/>
      <c r="AA59" s="27"/>
      <c r="AB59" s="27"/>
      <c r="AC59" s="54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55"/>
      <c r="AP59" s="27"/>
      <c r="AQ59" s="25"/>
    </row>
    <row r="60" spans="2:43" ht="12">
      <c r="B60" s="24"/>
      <c r="C60" s="27"/>
      <c r="D60" s="5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55"/>
      <c r="AA60" s="27"/>
      <c r="AB60" s="27"/>
      <c r="AC60" s="54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55"/>
      <c r="AP60" s="27"/>
      <c r="AQ60" s="25"/>
    </row>
    <row r="61" spans="2:43" ht="12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2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2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2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56" ht="12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56" ht="12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56" s="1" customFormat="1">
      <c r="B67" s="36"/>
      <c r="C67" s="37"/>
      <c r="D67" s="56" t="s">
        <v>50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 t="s">
        <v>51</v>
      </c>
      <c r="S67" s="57"/>
      <c r="T67" s="57"/>
      <c r="U67" s="57"/>
      <c r="V67" s="57"/>
      <c r="W67" s="57"/>
      <c r="X67" s="57"/>
      <c r="Y67" s="57"/>
      <c r="Z67" s="59"/>
      <c r="AA67" s="37"/>
      <c r="AB67" s="37"/>
      <c r="AC67" s="56" t="s">
        <v>50</v>
      </c>
      <c r="AD67" s="57"/>
      <c r="AE67" s="57"/>
      <c r="AF67" s="57"/>
      <c r="AG67" s="57"/>
      <c r="AH67" s="57"/>
      <c r="AI67" s="57"/>
      <c r="AJ67" s="57"/>
      <c r="AK67" s="57"/>
      <c r="AL67" s="57"/>
      <c r="AM67" s="58" t="s">
        <v>51</v>
      </c>
      <c r="AN67" s="57"/>
      <c r="AO67" s="59"/>
      <c r="AP67" s="37"/>
      <c r="AQ67" s="38"/>
    </row>
    <row r="68" spans="2:56" s="1" customFormat="1" ht="6.9" customHeight="1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</row>
    <row r="69" spans="2:56" s="1" customFormat="1" ht="6.9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2"/>
    </row>
    <row r="73" spans="2:56" s="1" customFormat="1" ht="6.9" customHeight="1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5"/>
    </row>
    <row r="74" spans="2:56" s="1" customFormat="1" ht="36.9" customHeight="1">
      <c r="B74" s="36"/>
      <c r="C74" s="198" t="s">
        <v>54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38"/>
    </row>
    <row r="75" spans="2:56" s="3" customFormat="1" ht="14.4" customHeight="1">
      <c r="B75" s="66"/>
      <c r="C75" s="31" t="s">
        <v>14</v>
      </c>
      <c r="D75" s="67"/>
      <c r="E75" s="67"/>
      <c r="F75" s="67"/>
      <c r="G75" s="67"/>
      <c r="H75" s="67"/>
      <c r="I75" s="67"/>
      <c r="J75" s="67"/>
      <c r="K75" s="67"/>
      <c r="L75" s="67" t="str">
        <f>K5</f>
        <v>BSK8-41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56" s="4" customFormat="1" ht="36.9" customHeight="1">
      <c r="B76" s="69"/>
      <c r="C76" s="70" t="s">
        <v>17</v>
      </c>
      <c r="D76" s="71"/>
      <c r="E76" s="71"/>
      <c r="F76" s="71"/>
      <c r="G76" s="71"/>
      <c r="H76" s="71"/>
      <c r="I76" s="71"/>
      <c r="J76" s="71"/>
      <c r="K76" s="71"/>
      <c r="L76" s="212" t="str">
        <f>K6</f>
        <v>SOŠ vinárska Modra - sanácia zavlhnutého muriva v interiéri</v>
      </c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71"/>
      <c r="AQ76" s="72"/>
    </row>
    <row r="77" spans="2:56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8"/>
    </row>
    <row r="78" spans="2:56" s="1" customFormat="1" ht="13.2">
      <c r="B78" s="36"/>
      <c r="C78" s="31" t="s">
        <v>21</v>
      </c>
      <c r="D78" s="37"/>
      <c r="E78" s="37"/>
      <c r="F78" s="37"/>
      <c r="G78" s="37"/>
      <c r="H78" s="37"/>
      <c r="I78" s="37"/>
      <c r="J78" s="37"/>
      <c r="K78" s="37"/>
      <c r="L78" s="73" t="str">
        <f>IF(K8="","",K8)</f>
        <v xml:space="preserve"> 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1" t="s">
        <v>23</v>
      </c>
      <c r="AJ78" s="37"/>
      <c r="AK78" s="37"/>
      <c r="AL78" s="37"/>
      <c r="AM78" s="74" t="str">
        <f>IF(AN8= "","",AN8)</f>
        <v>12. 10. 2018</v>
      </c>
      <c r="AN78" s="37"/>
      <c r="AO78" s="37"/>
      <c r="AP78" s="37"/>
      <c r="AQ78" s="38"/>
    </row>
    <row r="79" spans="2:56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56" s="1" customFormat="1" ht="13.2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67" t="str">
        <f>IF(E11= "","",E11)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30</v>
      </c>
      <c r="AJ80" s="37"/>
      <c r="AK80" s="37"/>
      <c r="AL80" s="37"/>
      <c r="AM80" s="220" t="str">
        <f>IF(E17="","",E17)</f>
        <v xml:space="preserve"> </v>
      </c>
      <c r="AN80" s="220"/>
      <c r="AO80" s="220"/>
      <c r="AP80" s="220"/>
      <c r="AQ80" s="38"/>
      <c r="AS80" s="221" t="s">
        <v>55</v>
      </c>
      <c r="AT80" s="222"/>
      <c r="AU80" s="52"/>
      <c r="AV80" s="52"/>
      <c r="AW80" s="52"/>
      <c r="AX80" s="52"/>
      <c r="AY80" s="52"/>
      <c r="AZ80" s="52"/>
      <c r="BA80" s="52"/>
      <c r="BB80" s="52"/>
      <c r="BC80" s="52"/>
      <c r="BD80" s="53"/>
    </row>
    <row r="81" spans="1:89" s="1" customFormat="1" ht="13.2">
      <c r="B81" s="36"/>
      <c r="C81" s="31" t="s">
        <v>28</v>
      </c>
      <c r="D81" s="37"/>
      <c r="E81" s="37"/>
      <c r="F81" s="37"/>
      <c r="G81" s="37"/>
      <c r="H81" s="37"/>
      <c r="I81" s="37"/>
      <c r="J81" s="37"/>
      <c r="K81" s="37"/>
      <c r="L81" s="67" t="str">
        <f>IF(E14= "Vyplň údaj","",E14)</f>
        <v/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1" t="s">
        <v>33</v>
      </c>
      <c r="AJ81" s="37"/>
      <c r="AK81" s="37"/>
      <c r="AL81" s="37"/>
      <c r="AM81" s="220" t="str">
        <f>IF(E20="","",E20)</f>
        <v/>
      </c>
      <c r="AN81" s="220"/>
      <c r="AO81" s="220"/>
      <c r="AP81" s="220"/>
      <c r="AQ81" s="38"/>
      <c r="AS81" s="223"/>
      <c r="AT81" s="224"/>
      <c r="AU81" s="37"/>
      <c r="AV81" s="37"/>
      <c r="AW81" s="37"/>
      <c r="AX81" s="37"/>
      <c r="AY81" s="37"/>
      <c r="AZ81" s="37"/>
      <c r="BA81" s="37"/>
      <c r="BB81" s="37"/>
      <c r="BC81" s="37"/>
      <c r="BD81" s="75"/>
    </row>
    <row r="82" spans="1:89" s="1" customFormat="1" ht="10.8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8"/>
      <c r="AS82" s="223"/>
      <c r="AT82" s="224"/>
      <c r="AU82" s="37"/>
      <c r="AV82" s="37"/>
      <c r="AW82" s="37"/>
      <c r="AX82" s="37"/>
      <c r="AY82" s="37"/>
      <c r="AZ82" s="37"/>
      <c r="BA82" s="37"/>
      <c r="BB82" s="37"/>
      <c r="BC82" s="37"/>
      <c r="BD82" s="75"/>
    </row>
    <row r="83" spans="1:89" s="1" customFormat="1" ht="29.25" customHeight="1">
      <c r="B83" s="36"/>
      <c r="C83" s="214" t="s">
        <v>56</v>
      </c>
      <c r="D83" s="215"/>
      <c r="E83" s="215"/>
      <c r="F83" s="215"/>
      <c r="G83" s="215"/>
      <c r="H83" s="76"/>
      <c r="I83" s="216" t="s">
        <v>57</v>
      </c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6" t="s">
        <v>58</v>
      </c>
      <c r="AH83" s="215"/>
      <c r="AI83" s="215"/>
      <c r="AJ83" s="215"/>
      <c r="AK83" s="215"/>
      <c r="AL83" s="215"/>
      <c r="AM83" s="215"/>
      <c r="AN83" s="216" t="s">
        <v>59</v>
      </c>
      <c r="AO83" s="215"/>
      <c r="AP83" s="225"/>
      <c r="AQ83" s="38"/>
      <c r="AS83" s="77" t="s">
        <v>60</v>
      </c>
      <c r="AT83" s="78" t="s">
        <v>61</v>
      </c>
      <c r="AU83" s="78" t="s">
        <v>62</v>
      </c>
      <c r="AV83" s="78" t="s">
        <v>63</v>
      </c>
      <c r="AW83" s="78" t="s">
        <v>64</v>
      </c>
      <c r="AX83" s="78" t="s">
        <v>65</v>
      </c>
      <c r="AY83" s="78" t="s">
        <v>66</v>
      </c>
      <c r="AZ83" s="78" t="s">
        <v>67</v>
      </c>
      <c r="BA83" s="78" t="s">
        <v>68</v>
      </c>
      <c r="BB83" s="78" t="s">
        <v>69</v>
      </c>
      <c r="BC83" s="78" t="s">
        <v>70</v>
      </c>
      <c r="BD83" s="79" t="s">
        <v>71</v>
      </c>
    </row>
    <row r="84" spans="1:89" s="1" customFormat="1" ht="10.8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80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3"/>
    </row>
    <row r="85" spans="1:89" s="4" customFormat="1" ht="32.4" customHeight="1">
      <c r="B85" s="69"/>
      <c r="C85" s="81" t="s">
        <v>72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228">
        <f>ROUND(AG86,2)</f>
        <v>0</v>
      </c>
      <c r="AH85" s="228"/>
      <c r="AI85" s="228"/>
      <c r="AJ85" s="228"/>
      <c r="AK85" s="228"/>
      <c r="AL85" s="228"/>
      <c r="AM85" s="228"/>
      <c r="AN85" s="205">
        <f>SUM(AG85,AT85)</f>
        <v>0</v>
      </c>
      <c r="AO85" s="205"/>
      <c r="AP85" s="205"/>
      <c r="AQ85" s="72"/>
      <c r="AS85" s="83">
        <f>ROUND(AS86,2)</f>
        <v>0</v>
      </c>
      <c r="AT85" s="84">
        <f>ROUND(SUM(AV85:AW85),2)</f>
        <v>0</v>
      </c>
      <c r="AU85" s="85">
        <f>ROUND(AU86,5)</f>
        <v>0</v>
      </c>
      <c r="AV85" s="84">
        <f>ROUND(AZ85*L31,2)</f>
        <v>0</v>
      </c>
      <c r="AW85" s="84">
        <f>ROUND(BA85*L32,2)</f>
        <v>0</v>
      </c>
      <c r="AX85" s="84">
        <f>ROUND(BB85*L31,2)</f>
        <v>0</v>
      </c>
      <c r="AY85" s="84">
        <f>ROUND(BC85*L32,2)</f>
        <v>0</v>
      </c>
      <c r="AZ85" s="84">
        <f>ROUND(AZ86,2)</f>
        <v>0</v>
      </c>
      <c r="BA85" s="84">
        <f>ROUND(BA86,2)</f>
        <v>0</v>
      </c>
      <c r="BB85" s="84">
        <f>ROUND(BB86,2)</f>
        <v>0</v>
      </c>
      <c r="BC85" s="84">
        <f>ROUND(BC86,2)</f>
        <v>0</v>
      </c>
      <c r="BD85" s="86">
        <f>ROUND(BD86,2)</f>
        <v>0</v>
      </c>
      <c r="BS85" s="87" t="s">
        <v>73</v>
      </c>
      <c r="BT85" s="87" t="s">
        <v>74</v>
      </c>
      <c r="BV85" s="87" t="s">
        <v>75</v>
      </c>
      <c r="BW85" s="87" t="s">
        <v>76</v>
      </c>
      <c r="BX85" s="87" t="s">
        <v>77</v>
      </c>
    </row>
    <row r="86" spans="1:89" s="5" customFormat="1" ht="31.5" customHeight="1">
      <c r="A86" s="88" t="s">
        <v>78</v>
      </c>
      <c r="B86" s="89"/>
      <c r="C86" s="90"/>
      <c r="D86" s="217" t="s">
        <v>15</v>
      </c>
      <c r="E86" s="217"/>
      <c r="F86" s="217"/>
      <c r="G86" s="217"/>
      <c r="H86" s="217"/>
      <c r="I86" s="91"/>
      <c r="J86" s="217" t="s">
        <v>18</v>
      </c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26">
        <f>'BSK8-41 - SOŠ vinárska Mo...'!M29</f>
        <v>0</v>
      </c>
      <c r="AH86" s="227"/>
      <c r="AI86" s="227"/>
      <c r="AJ86" s="227"/>
      <c r="AK86" s="227"/>
      <c r="AL86" s="227"/>
      <c r="AM86" s="227"/>
      <c r="AN86" s="226">
        <f>SUM(AG86,AT86)</f>
        <v>0</v>
      </c>
      <c r="AO86" s="227"/>
      <c r="AP86" s="227"/>
      <c r="AQ86" s="92"/>
      <c r="AS86" s="93">
        <f>'BSK8-41 - SOŠ vinárska Mo...'!M27</f>
        <v>0</v>
      </c>
      <c r="AT86" s="94">
        <f>ROUND(SUM(AV86:AW86),2)</f>
        <v>0</v>
      </c>
      <c r="AU86" s="95">
        <f>'BSK8-41 - SOŠ vinárska Mo...'!W118</f>
        <v>0</v>
      </c>
      <c r="AV86" s="94">
        <f>'BSK8-41 - SOŠ vinárska Mo...'!M31</f>
        <v>0</v>
      </c>
      <c r="AW86" s="94">
        <f>'BSK8-41 - SOŠ vinárska Mo...'!M32</f>
        <v>0</v>
      </c>
      <c r="AX86" s="94">
        <f>'BSK8-41 - SOŠ vinárska Mo...'!M33</f>
        <v>0</v>
      </c>
      <c r="AY86" s="94">
        <f>'BSK8-41 - SOŠ vinárska Mo...'!M34</f>
        <v>0</v>
      </c>
      <c r="AZ86" s="94">
        <f>'BSK8-41 - SOŠ vinárska Mo...'!H31</f>
        <v>0</v>
      </c>
      <c r="BA86" s="94">
        <f>'BSK8-41 - SOŠ vinárska Mo...'!H32</f>
        <v>0</v>
      </c>
      <c r="BB86" s="94">
        <f>'BSK8-41 - SOŠ vinárska Mo...'!H33</f>
        <v>0</v>
      </c>
      <c r="BC86" s="94">
        <f>'BSK8-41 - SOŠ vinárska Mo...'!H34</f>
        <v>0</v>
      </c>
      <c r="BD86" s="96">
        <f>'BSK8-41 - SOŠ vinárska Mo...'!H35</f>
        <v>0</v>
      </c>
      <c r="BT86" s="97" t="s">
        <v>79</v>
      </c>
      <c r="BU86" s="97" t="s">
        <v>80</v>
      </c>
      <c r="BV86" s="97" t="s">
        <v>75</v>
      </c>
      <c r="BW86" s="97" t="s">
        <v>76</v>
      </c>
      <c r="BX86" s="97" t="s">
        <v>77</v>
      </c>
    </row>
    <row r="87" spans="1:89" ht="12">
      <c r="B87" s="2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5"/>
    </row>
    <row r="88" spans="1:89" s="1" customFormat="1" ht="30" customHeight="1">
      <c r="B88" s="36"/>
      <c r="C88" s="81" t="s">
        <v>81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05">
        <f>ROUND(SUM(AG89:AG92),2)</f>
        <v>0</v>
      </c>
      <c r="AH88" s="205"/>
      <c r="AI88" s="205"/>
      <c r="AJ88" s="205"/>
      <c r="AK88" s="205"/>
      <c r="AL88" s="205"/>
      <c r="AM88" s="205"/>
      <c r="AN88" s="205">
        <f>ROUND(SUM(AN89:AN92),2)</f>
        <v>0</v>
      </c>
      <c r="AO88" s="205"/>
      <c r="AP88" s="205"/>
      <c r="AQ88" s="38"/>
      <c r="AS88" s="77" t="s">
        <v>82</v>
      </c>
      <c r="AT88" s="78" t="s">
        <v>83</v>
      </c>
      <c r="AU88" s="78" t="s">
        <v>38</v>
      </c>
      <c r="AV88" s="79" t="s">
        <v>61</v>
      </c>
    </row>
    <row r="89" spans="1:89" s="1" customFormat="1" ht="19.95" customHeight="1">
      <c r="B89" s="36"/>
      <c r="C89" s="37"/>
      <c r="D89" s="98" t="s">
        <v>84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203">
        <f>ROUND(AG85*AS89,2)</f>
        <v>0</v>
      </c>
      <c r="AH89" s="204"/>
      <c r="AI89" s="204"/>
      <c r="AJ89" s="204"/>
      <c r="AK89" s="204"/>
      <c r="AL89" s="204"/>
      <c r="AM89" s="204"/>
      <c r="AN89" s="204">
        <f>ROUND(AG89+AV89,2)</f>
        <v>0</v>
      </c>
      <c r="AO89" s="204"/>
      <c r="AP89" s="204"/>
      <c r="AQ89" s="38"/>
      <c r="AS89" s="99">
        <v>0</v>
      </c>
      <c r="AT89" s="100" t="s">
        <v>85</v>
      </c>
      <c r="AU89" s="100" t="s">
        <v>39</v>
      </c>
      <c r="AV89" s="101">
        <f>ROUND(IF(AU89="základná",AG89*L31,IF(AU89="znížená",AG89*L32,0)),2)</f>
        <v>0</v>
      </c>
      <c r="BV89" s="20" t="s">
        <v>86</v>
      </c>
      <c r="BY89" s="102">
        <f>IF(AU89="základná",AV89,0)</f>
        <v>0</v>
      </c>
      <c r="BZ89" s="102">
        <f>IF(AU89="znížená",AV89,0)</f>
        <v>0</v>
      </c>
      <c r="CA89" s="102">
        <v>0</v>
      </c>
      <c r="CB89" s="102">
        <v>0</v>
      </c>
      <c r="CC89" s="102">
        <v>0</v>
      </c>
      <c r="CD89" s="102">
        <f>IF(AU89="základná",AG89,0)</f>
        <v>0</v>
      </c>
      <c r="CE89" s="102">
        <f>IF(AU89="znížená",AG89,0)</f>
        <v>0</v>
      </c>
      <c r="CF89" s="102">
        <f>IF(AU89="zákl. prenesená",AG89,0)</f>
        <v>0</v>
      </c>
      <c r="CG89" s="102">
        <f>IF(AU89="zníž. prenesená",AG89,0)</f>
        <v>0</v>
      </c>
      <c r="CH89" s="102">
        <f>IF(AU89="nulová",AG89,0)</f>
        <v>0</v>
      </c>
      <c r="CI89" s="20">
        <f>IF(AU89="základná",1,IF(AU89="znížená",2,IF(AU89="zákl. prenesená",4,IF(AU89="zníž. prenesená",5,3))))</f>
        <v>1</v>
      </c>
      <c r="CJ89" s="20">
        <f>IF(AT89="stavebná časť",1,IF(8891="investičná časť",2,3))</f>
        <v>1</v>
      </c>
      <c r="CK89" s="20" t="str">
        <f>IF(D89="Vyplň vlastné","","x")</f>
        <v>x</v>
      </c>
    </row>
    <row r="90" spans="1:89" s="1" customFormat="1" ht="19.95" customHeight="1">
      <c r="B90" s="36"/>
      <c r="C90" s="37"/>
      <c r="D90" s="218" t="s">
        <v>87</v>
      </c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37"/>
      <c r="AD90" s="37"/>
      <c r="AE90" s="37"/>
      <c r="AF90" s="37"/>
      <c r="AG90" s="203">
        <f>AG85*AS90</f>
        <v>0</v>
      </c>
      <c r="AH90" s="204"/>
      <c r="AI90" s="204"/>
      <c r="AJ90" s="204"/>
      <c r="AK90" s="204"/>
      <c r="AL90" s="204"/>
      <c r="AM90" s="204"/>
      <c r="AN90" s="204">
        <f>AG90+AV90</f>
        <v>0</v>
      </c>
      <c r="AO90" s="204"/>
      <c r="AP90" s="204"/>
      <c r="AQ90" s="38"/>
      <c r="AS90" s="103">
        <v>0</v>
      </c>
      <c r="AT90" s="104" t="s">
        <v>85</v>
      </c>
      <c r="AU90" s="104" t="s">
        <v>39</v>
      </c>
      <c r="AV90" s="105">
        <f>ROUND(IF(AU90="nulová",0,IF(OR(AU90="základná",AU90="zákl. prenesená"),AG90*L31,AG90*L32)),2)</f>
        <v>0</v>
      </c>
      <c r="BV90" s="20" t="s">
        <v>88</v>
      </c>
      <c r="BY90" s="102">
        <f>IF(AU90="základná",AV90,0)</f>
        <v>0</v>
      </c>
      <c r="BZ90" s="102">
        <f>IF(AU90="znížená",AV90,0)</f>
        <v>0</v>
      </c>
      <c r="CA90" s="102">
        <f>IF(AU90="zákl. prenesená",AV90,0)</f>
        <v>0</v>
      </c>
      <c r="CB90" s="102">
        <f>IF(AU90="zníž. prenesená",AV90,0)</f>
        <v>0</v>
      </c>
      <c r="CC90" s="102">
        <f>IF(AU90="nulová",AV90,0)</f>
        <v>0</v>
      </c>
      <c r="CD90" s="102">
        <f>IF(AU90="základná",AG90,0)</f>
        <v>0</v>
      </c>
      <c r="CE90" s="102">
        <f>IF(AU90="znížená",AG90,0)</f>
        <v>0</v>
      </c>
      <c r="CF90" s="102">
        <f>IF(AU90="zákl. prenesená",AG90,0)</f>
        <v>0</v>
      </c>
      <c r="CG90" s="102">
        <f>IF(AU90="zníž. prenesená",AG90,0)</f>
        <v>0</v>
      </c>
      <c r="CH90" s="102">
        <f>IF(AU90="nulová",AG90,0)</f>
        <v>0</v>
      </c>
      <c r="CI90" s="20">
        <f>IF(AU90="základná",1,IF(AU90="znížená",2,IF(AU90="zákl. prenesená",4,IF(AU90="zníž. prenesená",5,3))))</f>
        <v>1</v>
      </c>
      <c r="CJ90" s="20">
        <f>IF(AT90="stavebná časť",1,IF(8892="investičná časť",2,3))</f>
        <v>1</v>
      </c>
      <c r="CK90" s="20" t="str">
        <f>IF(D90="Vyplň vlastné","","x")</f>
        <v/>
      </c>
    </row>
    <row r="91" spans="1:89" s="1" customFormat="1" ht="19.95" customHeight="1">
      <c r="B91" s="36"/>
      <c r="C91" s="37"/>
      <c r="D91" s="218" t="s">
        <v>87</v>
      </c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37"/>
      <c r="AD91" s="37"/>
      <c r="AE91" s="37"/>
      <c r="AF91" s="37"/>
      <c r="AG91" s="203">
        <f>AG85*AS91</f>
        <v>0</v>
      </c>
      <c r="AH91" s="204"/>
      <c r="AI91" s="204"/>
      <c r="AJ91" s="204"/>
      <c r="AK91" s="204"/>
      <c r="AL91" s="204"/>
      <c r="AM91" s="204"/>
      <c r="AN91" s="204">
        <f>AG91+AV91</f>
        <v>0</v>
      </c>
      <c r="AO91" s="204"/>
      <c r="AP91" s="204"/>
      <c r="AQ91" s="38"/>
      <c r="AS91" s="103">
        <v>0</v>
      </c>
      <c r="AT91" s="104" t="s">
        <v>85</v>
      </c>
      <c r="AU91" s="104" t="s">
        <v>39</v>
      </c>
      <c r="AV91" s="105">
        <f>ROUND(IF(AU91="nulová",0,IF(OR(AU91="základná",AU91="zákl. prenesená"),AG91*L31,AG91*L32)),2)</f>
        <v>0</v>
      </c>
      <c r="BV91" s="20" t="s">
        <v>88</v>
      </c>
      <c r="BY91" s="102">
        <f>IF(AU91="základná",AV91,0)</f>
        <v>0</v>
      </c>
      <c r="BZ91" s="102">
        <f>IF(AU91="znížená",AV91,0)</f>
        <v>0</v>
      </c>
      <c r="CA91" s="102">
        <f>IF(AU91="zákl. prenesená",AV91,0)</f>
        <v>0</v>
      </c>
      <c r="CB91" s="102">
        <f>IF(AU91="zníž. prenesená",AV91,0)</f>
        <v>0</v>
      </c>
      <c r="CC91" s="102">
        <f>IF(AU91="nulová",AV91,0)</f>
        <v>0</v>
      </c>
      <c r="CD91" s="102">
        <f>IF(AU91="základná",AG91,0)</f>
        <v>0</v>
      </c>
      <c r="CE91" s="102">
        <f>IF(AU91="znížená",AG91,0)</f>
        <v>0</v>
      </c>
      <c r="CF91" s="102">
        <f>IF(AU91="zákl. prenesená",AG91,0)</f>
        <v>0</v>
      </c>
      <c r="CG91" s="102">
        <f>IF(AU91="zníž. prenesená",AG91,0)</f>
        <v>0</v>
      </c>
      <c r="CH91" s="102">
        <f>IF(AU91="nulová",AG91,0)</f>
        <v>0</v>
      </c>
      <c r="CI91" s="20">
        <f>IF(AU91="základná",1,IF(AU91="znížená",2,IF(AU91="zákl. prenesená",4,IF(AU91="zníž. prenesená",5,3))))</f>
        <v>1</v>
      </c>
      <c r="CJ91" s="20">
        <f>IF(AT91="stavebná časť",1,IF(8893="investičná časť",2,3))</f>
        <v>1</v>
      </c>
      <c r="CK91" s="20" t="str">
        <f>IF(D91="Vyplň vlastné","","x")</f>
        <v/>
      </c>
    </row>
    <row r="92" spans="1:89" s="1" customFormat="1" ht="19.95" customHeight="1">
      <c r="B92" s="36"/>
      <c r="C92" s="37"/>
      <c r="D92" s="218" t="s">
        <v>87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7"/>
      <c r="AD92" s="37"/>
      <c r="AE92" s="37"/>
      <c r="AF92" s="37"/>
      <c r="AG92" s="203">
        <f>AG85*AS92</f>
        <v>0</v>
      </c>
      <c r="AH92" s="204"/>
      <c r="AI92" s="204"/>
      <c r="AJ92" s="204"/>
      <c r="AK92" s="204"/>
      <c r="AL92" s="204"/>
      <c r="AM92" s="204"/>
      <c r="AN92" s="204">
        <f>AG92+AV92</f>
        <v>0</v>
      </c>
      <c r="AO92" s="204"/>
      <c r="AP92" s="204"/>
      <c r="AQ92" s="38"/>
      <c r="AS92" s="106">
        <v>0</v>
      </c>
      <c r="AT92" s="107" t="s">
        <v>85</v>
      </c>
      <c r="AU92" s="107" t="s">
        <v>39</v>
      </c>
      <c r="AV92" s="108">
        <f>ROUND(IF(AU92="nulová",0,IF(OR(AU92="základná",AU92="zákl. prenesená"),AG92*L31,AG92*L32)),2)</f>
        <v>0</v>
      </c>
      <c r="BV92" s="20" t="s">
        <v>88</v>
      </c>
      <c r="BY92" s="102">
        <f>IF(AU92="základná",AV92,0)</f>
        <v>0</v>
      </c>
      <c r="BZ92" s="102">
        <f>IF(AU92="znížená",AV92,0)</f>
        <v>0</v>
      </c>
      <c r="CA92" s="102">
        <f>IF(AU92="zákl. prenesená",AV92,0)</f>
        <v>0</v>
      </c>
      <c r="CB92" s="102">
        <f>IF(AU92="zníž. prenesená",AV92,0)</f>
        <v>0</v>
      </c>
      <c r="CC92" s="102">
        <f>IF(AU92="nulová",AV92,0)</f>
        <v>0</v>
      </c>
      <c r="CD92" s="102">
        <f>IF(AU92="základná",AG92,0)</f>
        <v>0</v>
      </c>
      <c r="CE92" s="102">
        <f>IF(AU92="znížená",AG92,0)</f>
        <v>0</v>
      </c>
      <c r="CF92" s="102">
        <f>IF(AU92="zákl. prenesená",AG92,0)</f>
        <v>0</v>
      </c>
      <c r="CG92" s="102">
        <f>IF(AU92="zníž. prenesená",AG92,0)</f>
        <v>0</v>
      </c>
      <c r="CH92" s="102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časť",1,IF(8894="investičná časť",2,3))</f>
        <v>1</v>
      </c>
      <c r="CK92" s="20" t="str">
        <f>IF(D92="Vyplň vlastné","","x")</f>
        <v/>
      </c>
    </row>
    <row r="93" spans="1:89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8"/>
    </row>
    <row r="94" spans="1:89" s="1" customFormat="1" ht="30" customHeight="1">
      <c r="B94" s="36"/>
      <c r="C94" s="109" t="s">
        <v>89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206">
        <f>ROUND(AG85+AG88,2)</f>
        <v>0</v>
      </c>
      <c r="AH94" s="206"/>
      <c r="AI94" s="206"/>
      <c r="AJ94" s="206"/>
      <c r="AK94" s="206"/>
      <c r="AL94" s="206"/>
      <c r="AM94" s="206"/>
      <c r="AN94" s="206">
        <f>AN85+AN88</f>
        <v>0</v>
      </c>
      <c r="AO94" s="206"/>
      <c r="AP94" s="206"/>
      <c r="AQ94" s="38"/>
    </row>
    <row r="95" spans="1:89" s="1" customFormat="1" ht="6.9" customHeight="1"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2"/>
    </row>
    <row r="96" spans="1:89" ht="12"/>
    <row r="97" ht="12"/>
  </sheetData>
  <mergeCells count="58">
    <mergeCell ref="AN86:AP86"/>
    <mergeCell ref="AG86:AM86"/>
    <mergeCell ref="AG85:AM85"/>
    <mergeCell ref="AN85:AP85"/>
    <mergeCell ref="AM80:AP80"/>
    <mergeCell ref="AS80:AT82"/>
    <mergeCell ref="AM81:AP81"/>
    <mergeCell ref="AG83:AM83"/>
    <mergeCell ref="AN83:AP83"/>
    <mergeCell ref="D86:H86"/>
    <mergeCell ref="J86:AF86"/>
    <mergeCell ref="D90:AB90"/>
    <mergeCell ref="D91:AB91"/>
    <mergeCell ref="D92:AB92"/>
    <mergeCell ref="AG88:AM88"/>
    <mergeCell ref="AN88:AP88"/>
    <mergeCell ref="AG94:AM94"/>
    <mergeCell ref="AN94:AP94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4:AP74"/>
    <mergeCell ref="L76:AO76"/>
    <mergeCell ref="C83:G83"/>
    <mergeCell ref="I83:AF83"/>
    <mergeCell ref="AG92:AM92"/>
    <mergeCell ref="AG89:AM89"/>
    <mergeCell ref="AN89:AP89"/>
    <mergeCell ref="AG90:AM90"/>
    <mergeCell ref="AN90:AP90"/>
    <mergeCell ref="AG91:AM91"/>
    <mergeCell ref="AN91:AP91"/>
    <mergeCell ref="AN92:AP92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89:AU93">
      <formula1>"základná, znížená, nulová"</formula1>
    </dataValidation>
    <dataValidation type="list" allowBlank="1" showInputMessage="1" showErrorMessage="1" error="Povolené sú hodnoty stavebná časť, technologická časť, investičná časť." sqref="AT89:AT93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6" location="'BSK8-41 - SOŠ vinárska Mo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tabSelected="1" workbookViewId="0">
      <pane ySplit="1" topLeftCell="A2" activePane="bottomLeft" state="frozen"/>
      <selection pane="bottomLeft" activeCell="K40" sqref="K40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1"/>
      <c r="B1" s="13"/>
      <c r="C1" s="13"/>
      <c r="D1" s="14" t="s">
        <v>1</v>
      </c>
      <c r="E1" s="13"/>
      <c r="F1" s="15" t="s">
        <v>90</v>
      </c>
      <c r="G1" s="15"/>
      <c r="H1" s="237" t="s">
        <v>91</v>
      </c>
      <c r="I1" s="237"/>
      <c r="J1" s="237"/>
      <c r="K1" s="237"/>
      <c r="L1" s="15" t="s">
        <v>92</v>
      </c>
      <c r="M1" s="13"/>
      <c r="N1" s="13"/>
      <c r="O1" s="14" t="s">
        <v>93</v>
      </c>
      <c r="P1" s="13"/>
      <c r="Q1" s="13"/>
      <c r="R1" s="13"/>
      <c r="S1" s="15" t="s">
        <v>94</v>
      </c>
      <c r="T1" s="15"/>
      <c r="U1" s="111"/>
      <c r="V1" s="11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20" t="s">
        <v>76</v>
      </c>
      <c r="AZ2" s="112" t="s">
        <v>95</v>
      </c>
      <c r="BA2" s="112" t="s">
        <v>5</v>
      </c>
      <c r="BB2" s="112" t="s">
        <v>5</v>
      </c>
      <c r="BC2" s="112" t="s">
        <v>96</v>
      </c>
      <c r="BD2" s="112" t="s">
        <v>97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74</v>
      </c>
    </row>
    <row r="4" spans="1:66" ht="36.9" customHeight="1">
      <c r="B4" s="24"/>
      <c r="C4" s="198" t="s">
        <v>98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"/>
      <c r="T4" s="19" t="s">
        <v>12</v>
      </c>
      <c r="AT4" s="20" t="s">
        <v>6</v>
      </c>
    </row>
    <row r="5" spans="1:66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1:66" s="1" customFormat="1" ht="32.85" customHeight="1">
      <c r="B6" s="36"/>
      <c r="C6" s="37"/>
      <c r="D6" s="30" t="s">
        <v>17</v>
      </c>
      <c r="E6" s="37"/>
      <c r="F6" s="207" t="s">
        <v>18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37"/>
      <c r="R6" s="38"/>
    </row>
    <row r="7" spans="1:66" s="1" customFormat="1" ht="14.4" customHeight="1">
      <c r="B7" s="36"/>
      <c r="C7" s="37"/>
      <c r="D7" s="31" t="s">
        <v>19</v>
      </c>
      <c r="E7" s="37"/>
      <c r="F7" s="29" t="s">
        <v>5</v>
      </c>
      <c r="G7" s="37"/>
      <c r="H7" s="37"/>
      <c r="I7" s="37"/>
      <c r="J7" s="37"/>
      <c r="K7" s="37"/>
      <c r="L7" s="37"/>
      <c r="M7" s="31" t="s">
        <v>20</v>
      </c>
      <c r="N7" s="37"/>
      <c r="O7" s="29" t="s">
        <v>5</v>
      </c>
      <c r="P7" s="37"/>
      <c r="Q7" s="37"/>
      <c r="R7" s="38"/>
    </row>
    <row r="8" spans="1:66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33" t="str">
        <f>'Rekapitulácia stavby'!AN8</f>
        <v>12. 10. 2018</v>
      </c>
      <c r="P8" s="234"/>
      <c r="Q8" s="37"/>
      <c r="R8" s="38"/>
    </row>
    <row r="9" spans="1:66" s="1" customFormat="1" ht="10.8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66" s="1" customFormat="1" ht="14.4" customHeight="1">
      <c r="B10" s="36"/>
      <c r="C10" s="37"/>
      <c r="D10" s="31" t="s">
        <v>25</v>
      </c>
      <c r="E10" s="37"/>
      <c r="F10" s="37"/>
      <c r="G10" s="37"/>
      <c r="H10" s="37"/>
      <c r="I10" s="37"/>
      <c r="J10" s="37"/>
      <c r="K10" s="37"/>
      <c r="L10" s="37"/>
      <c r="M10" s="31" t="s">
        <v>26</v>
      </c>
      <c r="N10" s="37"/>
      <c r="O10" s="202" t="str">
        <f>IF('Rekapitulácia stavby'!AN10="","",'Rekapitulácia stavby'!AN10)</f>
        <v/>
      </c>
      <c r="P10" s="202"/>
      <c r="Q10" s="37"/>
      <c r="R10" s="38"/>
    </row>
    <row r="11" spans="1:66" s="1" customFormat="1" ht="18" customHeight="1">
      <c r="B11" s="36"/>
      <c r="C11" s="37"/>
      <c r="D11" s="37"/>
      <c r="E11" s="29" t="str">
        <f>IF('Rekapitulácia stavby'!E11="","",'Rekapitulácia stavby'!E11)</f>
        <v xml:space="preserve"> </v>
      </c>
      <c r="F11" s="37"/>
      <c r="G11" s="37"/>
      <c r="H11" s="37"/>
      <c r="I11" s="37"/>
      <c r="J11" s="37"/>
      <c r="K11" s="37"/>
      <c r="L11" s="37"/>
      <c r="M11" s="31" t="s">
        <v>27</v>
      </c>
      <c r="N11" s="37"/>
      <c r="O11" s="202" t="str">
        <f>IF('Rekapitulácia stavby'!AN11="","",'Rekapitulácia stavby'!AN11)</f>
        <v/>
      </c>
      <c r="P11" s="202"/>
      <c r="Q11" s="37"/>
      <c r="R11" s="38"/>
    </row>
    <row r="12" spans="1:66" s="1" customFormat="1" ht="6.9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66" s="1" customFormat="1" ht="14.4" customHeight="1">
      <c r="B13" s="36"/>
      <c r="C13" s="37"/>
      <c r="D13" s="31" t="s">
        <v>28</v>
      </c>
      <c r="E13" s="37"/>
      <c r="F13" s="37"/>
      <c r="G13" s="37"/>
      <c r="H13" s="37"/>
      <c r="I13" s="37"/>
      <c r="J13" s="37"/>
      <c r="K13" s="37"/>
      <c r="L13" s="37"/>
      <c r="M13" s="31" t="s">
        <v>26</v>
      </c>
      <c r="N13" s="37"/>
      <c r="O13" s="235" t="str">
        <f>IF('Rekapitulácia stavby'!AN13="","",'Rekapitulácia stavby'!AN13)</f>
        <v>Vyplň údaj</v>
      </c>
      <c r="P13" s="202"/>
      <c r="Q13" s="37"/>
      <c r="R13" s="38"/>
    </row>
    <row r="14" spans="1:66" s="1" customFormat="1" ht="18" customHeight="1">
      <c r="B14" s="36"/>
      <c r="C14" s="37"/>
      <c r="D14" s="37"/>
      <c r="E14" s="235" t="str">
        <f>IF('Rekapitulácia stavby'!E14="","",'Rekapitulácia stavby'!E14)</f>
        <v>Vyplň údaj</v>
      </c>
      <c r="F14" s="236"/>
      <c r="G14" s="236"/>
      <c r="H14" s="236"/>
      <c r="I14" s="236"/>
      <c r="J14" s="236"/>
      <c r="K14" s="236"/>
      <c r="L14" s="236"/>
      <c r="M14" s="31" t="s">
        <v>27</v>
      </c>
      <c r="N14" s="37"/>
      <c r="O14" s="235" t="str">
        <f>IF('Rekapitulácia stavby'!AN14="","",'Rekapitulácia stavby'!AN14)</f>
        <v>Vyplň údaj</v>
      </c>
      <c r="P14" s="202"/>
      <c r="Q14" s="37"/>
      <c r="R14" s="38"/>
    </row>
    <row r="15" spans="1:66" s="1" customFormat="1" ht="6.9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66" s="1" customFormat="1" ht="14.4" customHeight="1">
      <c r="B16" s="36"/>
      <c r="C16" s="37"/>
      <c r="D16" s="31" t="s">
        <v>30</v>
      </c>
      <c r="E16" s="37"/>
      <c r="F16" s="37"/>
      <c r="G16" s="37"/>
      <c r="H16" s="37"/>
      <c r="I16" s="37"/>
      <c r="J16" s="37"/>
      <c r="K16" s="37"/>
      <c r="L16" s="37"/>
      <c r="M16" s="31" t="s">
        <v>26</v>
      </c>
      <c r="N16" s="37"/>
      <c r="O16" s="202" t="str">
        <f>IF('Rekapitulácia stavby'!AN16="","",'Rekapitulácia stavby'!AN16)</f>
        <v/>
      </c>
      <c r="P16" s="202"/>
      <c r="Q16" s="37"/>
      <c r="R16" s="38"/>
    </row>
    <row r="17" spans="2:18" s="1" customFormat="1" ht="18" customHeight="1">
      <c r="B17" s="36"/>
      <c r="C17" s="37"/>
      <c r="D17" s="37"/>
      <c r="E17" s="29" t="str">
        <f>IF('Rekapitulácia stavby'!E17="","",'Rekapitulácia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27</v>
      </c>
      <c r="N17" s="37"/>
      <c r="O17" s="202" t="str">
        <f>IF('Rekapitulácia stavby'!AN17="","",'Rekapitulácia stavby'!AN17)</f>
        <v/>
      </c>
      <c r="P17" s="202"/>
      <c r="Q17" s="37"/>
      <c r="R17" s="38"/>
    </row>
    <row r="18" spans="2:18" s="1" customFormat="1" ht="6.9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" customHeight="1">
      <c r="B19" s="36"/>
      <c r="C19" s="37"/>
      <c r="D19" s="31" t="s">
        <v>33</v>
      </c>
      <c r="E19" s="37"/>
      <c r="F19" s="37"/>
      <c r="G19" s="37"/>
      <c r="H19" s="37"/>
      <c r="I19" s="37"/>
      <c r="J19" s="37"/>
      <c r="K19" s="37"/>
      <c r="L19" s="37"/>
      <c r="M19" s="31" t="s">
        <v>26</v>
      </c>
      <c r="N19" s="37"/>
      <c r="O19" s="202" t="s">
        <v>5</v>
      </c>
      <c r="P19" s="202"/>
      <c r="Q19" s="37"/>
      <c r="R19" s="38"/>
    </row>
    <row r="20" spans="2:18" s="1" customFormat="1" ht="18" customHeight="1">
      <c r="B20" s="36"/>
      <c r="C20" s="37"/>
      <c r="D20" s="37"/>
      <c r="E20" s="29"/>
      <c r="F20" s="37"/>
      <c r="G20" s="37"/>
      <c r="H20" s="37"/>
      <c r="I20" s="37"/>
      <c r="J20" s="37"/>
      <c r="K20" s="37"/>
      <c r="L20" s="37"/>
      <c r="M20" s="31" t="s">
        <v>27</v>
      </c>
      <c r="N20" s="37"/>
      <c r="O20" s="202" t="s">
        <v>5</v>
      </c>
      <c r="P20" s="202"/>
      <c r="Q20" s="37"/>
      <c r="R20" s="38"/>
    </row>
    <row r="21" spans="2:18" s="1" customFormat="1" ht="6.9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" customHeight="1">
      <c r="B22" s="36"/>
      <c r="C22" s="37"/>
      <c r="D22" s="31" t="s">
        <v>34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6.5" customHeight="1">
      <c r="B23" s="36"/>
      <c r="C23" s="37"/>
      <c r="D23" s="37"/>
      <c r="E23" s="190" t="s">
        <v>5</v>
      </c>
      <c r="F23" s="190"/>
      <c r="G23" s="190"/>
      <c r="H23" s="190"/>
      <c r="I23" s="190"/>
      <c r="J23" s="190"/>
      <c r="K23" s="190"/>
      <c r="L23" s="190"/>
      <c r="M23" s="37"/>
      <c r="N23" s="37"/>
      <c r="O23" s="37"/>
      <c r="P23" s="37"/>
      <c r="Q23" s="37"/>
      <c r="R23" s="38"/>
    </row>
    <row r="24" spans="2:18" s="1" customFormat="1" ht="6.9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" customHeight="1">
      <c r="B26" s="36"/>
      <c r="C26" s="37"/>
      <c r="D26" s="113" t="s">
        <v>99</v>
      </c>
      <c r="E26" s="37"/>
      <c r="F26" s="37"/>
      <c r="G26" s="37"/>
      <c r="H26" s="37"/>
      <c r="I26" s="37"/>
      <c r="J26" s="37"/>
      <c r="K26" s="37"/>
      <c r="L26" s="37"/>
      <c r="M26" s="191">
        <f>N85</f>
        <v>0</v>
      </c>
      <c r="N26" s="191"/>
      <c r="O26" s="191"/>
      <c r="P26" s="191"/>
      <c r="Q26" s="37"/>
      <c r="R26" s="38"/>
    </row>
    <row r="27" spans="2:18" s="1" customFormat="1" ht="14.4" customHeight="1">
      <c r="B27" s="36"/>
      <c r="C27" s="37"/>
      <c r="D27" s="35" t="s">
        <v>84</v>
      </c>
      <c r="E27" s="37"/>
      <c r="F27" s="37"/>
      <c r="G27" s="37"/>
      <c r="H27" s="37"/>
      <c r="I27" s="37"/>
      <c r="J27" s="37"/>
      <c r="K27" s="37"/>
      <c r="L27" s="37"/>
      <c r="M27" s="191">
        <f>N94</f>
        <v>0</v>
      </c>
      <c r="N27" s="191"/>
      <c r="O27" s="191"/>
      <c r="P27" s="191"/>
      <c r="Q27" s="37"/>
      <c r="R27" s="38"/>
    </row>
    <row r="28" spans="2:18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4" t="s">
        <v>37</v>
      </c>
      <c r="E29" s="37"/>
      <c r="F29" s="37"/>
      <c r="G29" s="37"/>
      <c r="H29" s="37"/>
      <c r="I29" s="37"/>
      <c r="J29" s="37"/>
      <c r="K29" s="37"/>
      <c r="L29" s="37"/>
      <c r="M29" s="238">
        <f>ROUND(M26+M27,2)</f>
        <v>0</v>
      </c>
      <c r="N29" s="232"/>
      <c r="O29" s="232"/>
      <c r="P29" s="232"/>
      <c r="Q29" s="37"/>
      <c r="R29" s="38"/>
    </row>
    <row r="30" spans="2:18" s="1" customFormat="1" ht="6.9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" customHeight="1">
      <c r="B31" s="36"/>
      <c r="C31" s="37"/>
      <c r="D31" s="43" t="s">
        <v>38</v>
      </c>
      <c r="E31" s="43" t="s">
        <v>39</v>
      </c>
      <c r="F31" s="44">
        <v>0.2</v>
      </c>
      <c r="G31" s="115" t="s">
        <v>40</v>
      </c>
      <c r="H31" s="239">
        <f>(SUM(BE94:BE101)+SUM(BE118:BE151))</f>
        <v>0</v>
      </c>
      <c r="I31" s="232"/>
      <c r="J31" s="232"/>
      <c r="K31" s="37"/>
      <c r="L31" s="37"/>
      <c r="M31" s="239">
        <f>ROUND((SUM(BE94:BE101)+SUM(BE118:BE151)), 2)*F31</f>
        <v>0</v>
      </c>
      <c r="N31" s="232"/>
      <c r="O31" s="232"/>
      <c r="P31" s="232"/>
      <c r="Q31" s="37"/>
      <c r="R31" s="38"/>
    </row>
    <row r="32" spans="2:18" s="1" customFormat="1" ht="14.4" customHeight="1">
      <c r="B32" s="36"/>
      <c r="C32" s="37"/>
      <c r="D32" s="37"/>
      <c r="E32" s="43" t="s">
        <v>41</v>
      </c>
      <c r="F32" s="44">
        <v>0.2</v>
      </c>
      <c r="G32" s="115" t="s">
        <v>40</v>
      </c>
      <c r="H32" s="239">
        <f>(SUM(BF94:BF101)+SUM(BF118:BF151))</f>
        <v>0</v>
      </c>
      <c r="I32" s="232"/>
      <c r="J32" s="232"/>
      <c r="K32" s="37"/>
      <c r="L32" s="37"/>
      <c r="M32" s="239">
        <f>ROUND((SUM(BF94:BF101)+SUM(BF118:BF151)), 2)*F32</f>
        <v>0</v>
      </c>
      <c r="N32" s="232"/>
      <c r="O32" s="232"/>
      <c r="P32" s="232"/>
      <c r="Q32" s="37"/>
      <c r="R32" s="38"/>
    </row>
    <row r="33" spans="2:18" s="1" customFormat="1" ht="14.4" hidden="1" customHeight="1">
      <c r="B33" s="36"/>
      <c r="C33" s="37"/>
      <c r="D33" s="37"/>
      <c r="E33" s="43" t="s">
        <v>42</v>
      </c>
      <c r="F33" s="44">
        <v>0.2</v>
      </c>
      <c r="G33" s="115" t="s">
        <v>40</v>
      </c>
      <c r="H33" s="239">
        <f>(SUM(BG94:BG101)+SUM(BG118:BG151))</f>
        <v>0</v>
      </c>
      <c r="I33" s="232"/>
      <c r="J33" s="232"/>
      <c r="K33" s="37"/>
      <c r="L33" s="37"/>
      <c r="M33" s="239">
        <v>0</v>
      </c>
      <c r="N33" s="232"/>
      <c r="O33" s="232"/>
      <c r="P33" s="232"/>
      <c r="Q33" s="37"/>
      <c r="R33" s="38"/>
    </row>
    <row r="34" spans="2:18" s="1" customFormat="1" ht="14.4" hidden="1" customHeight="1">
      <c r="B34" s="36"/>
      <c r="C34" s="37"/>
      <c r="D34" s="37"/>
      <c r="E34" s="43" t="s">
        <v>43</v>
      </c>
      <c r="F34" s="44">
        <v>0.2</v>
      </c>
      <c r="G34" s="115" t="s">
        <v>40</v>
      </c>
      <c r="H34" s="239">
        <f>(SUM(BH94:BH101)+SUM(BH118:BH151))</f>
        <v>0</v>
      </c>
      <c r="I34" s="232"/>
      <c r="J34" s="232"/>
      <c r="K34" s="37"/>
      <c r="L34" s="37"/>
      <c r="M34" s="239">
        <v>0</v>
      </c>
      <c r="N34" s="232"/>
      <c r="O34" s="232"/>
      <c r="P34" s="232"/>
      <c r="Q34" s="37"/>
      <c r="R34" s="38"/>
    </row>
    <row r="35" spans="2:18" s="1" customFormat="1" ht="14.4" hidden="1" customHeight="1">
      <c r="B35" s="36"/>
      <c r="C35" s="37"/>
      <c r="D35" s="37"/>
      <c r="E35" s="43" t="s">
        <v>44</v>
      </c>
      <c r="F35" s="44">
        <v>0</v>
      </c>
      <c r="G35" s="115" t="s">
        <v>40</v>
      </c>
      <c r="H35" s="239">
        <f>(SUM(BI94:BI101)+SUM(BI118:BI151))</f>
        <v>0</v>
      </c>
      <c r="I35" s="232"/>
      <c r="J35" s="232"/>
      <c r="K35" s="37"/>
      <c r="L35" s="37"/>
      <c r="M35" s="239">
        <v>0</v>
      </c>
      <c r="N35" s="232"/>
      <c r="O35" s="232"/>
      <c r="P35" s="232"/>
      <c r="Q35" s="37"/>
      <c r="R35" s="38"/>
    </row>
    <row r="36" spans="2:18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0"/>
      <c r="D37" s="116" t="s">
        <v>45</v>
      </c>
      <c r="E37" s="76"/>
      <c r="F37" s="76"/>
      <c r="G37" s="117" t="s">
        <v>46</v>
      </c>
      <c r="H37" s="118" t="s">
        <v>47</v>
      </c>
      <c r="I37" s="76"/>
      <c r="J37" s="76"/>
      <c r="K37" s="76"/>
      <c r="L37" s="240">
        <f>SUM(M29:M35)</f>
        <v>0</v>
      </c>
      <c r="M37" s="240"/>
      <c r="N37" s="240"/>
      <c r="O37" s="240"/>
      <c r="P37" s="241"/>
      <c r="Q37" s="110"/>
      <c r="R37" s="38"/>
    </row>
    <row r="38" spans="2:18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s="1" customFormat="1">
      <c r="B48" s="36"/>
      <c r="C48" s="37"/>
      <c r="D48" s="51" t="s">
        <v>48</v>
      </c>
      <c r="E48" s="52"/>
      <c r="F48" s="52"/>
      <c r="G48" s="52"/>
      <c r="H48" s="53"/>
      <c r="I48" s="37"/>
      <c r="J48" s="51" t="s">
        <v>49</v>
      </c>
      <c r="K48" s="52"/>
      <c r="L48" s="52"/>
      <c r="M48" s="52"/>
      <c r="N48" s="52"/>
      <c r="O48" s="52"/>
      <c r="P48" s="53"/>
      <c r="Q48" s="37"/>
      <c r="R48" s="38"/>
    </row>
    <row r="49" spans="2:18" ht="12">
      <c r="B49" s="24"/>
      <c r="C49" s="27"/>
      <c r="D49" s="54"/>
      <c r="E49" s="27"/>
      <c r="F49" s="27"/>
      <c r="G49" s="27"/>
      <c r="H49" s="55"/>
      <c r="I49" s="27"/>
      <c r="J49" s="54"/>
      <c r="K49" s="27"/>
      <c r="L49" s="27"/>
      <c r="M49" s="27"/>
      <c r="N49" s="27"/>
      <c r="O49" s="27"/>
      <c r="P49" s="55"/>
      <c r="Q49" s="27"/>
      <c r="R49" s="25"/>
    </row>
    <row r="50" spans="2:18" ht="12">
      <c r="B50" s="24"/>
      <c r="C50" s="27"/>
      <c r="D50" s="54"/>
      <c r="E50" s="27"/>
      <c r="F50" s="27"/>
      <c r="G50" s="27"/>
      <c r="H50" s="55"/>
      <c r="I50" s="27"/>
      <c r="J50" s="54"/>
      <c r="K50" s="27"/>
      <c r="L50" s="27"/>
      <c r="M50" s="27"/>
      <c r="N50" s="27"/>
      <c r="O50" s="27"/>
      <c r="P50" s="55"/>
      <c r="Q50" s="27"/>
      <c r="R50" s="25"/>
    </row>
    <row r="51" spans="2:18" ht="12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2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2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2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2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2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s="1" customFormat="1">
      <c r="B57" s="36"/>
      <c r="C57" s="37"/>
      <c r="D57" s="56" t="s">
        <v>50</v>
      </c>
      <c r="E57" s="57"/>
      <c r="F57" s="57"/>
      <c r="G57" s="58" t="s">
        <v>51</v>
      </c>
      <c r="H57" s="59"/>
      <c r="I57" s="37"/>
      <c r="J57" s="56" t="s">
        <v>50</v>
      </c>
      <c r="K57" s="57"/>
      <c r="L57" s="57"/>
      <c r="M57" s="57"/>
      <c r="N57" s="58" t="s">
        <v>51</v>
      </c>
      <c r="O57" s="57"/>
      <c r="P57" s="59"/>
      <c r="Q57" s="37"/>
      <c r="R57" s="38"/>
    </row>
    <row r="58" spans="2:18" ht="12">
      <c r="B58" s="24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</row>
    <row r="59" spans="2:18" s="1" customFormat="1">
      <c r="B59" s="36"/>
      <c r="C59" s="37"/>
      <c r="D59" s="51" t="s">
        <v>52</v>
      </c>
      <c r="E59" s="52"/>
      <c r="F59" s="52"/>
      <c r="G59" s="52"/>
      <c r="H59" s="53"/>
      <c r="I59" s="37"/>
      <c r="J59" s="51" t="s">
        <v>53</v>
      </c>
      <c r="K59" s="52"/>
      <c r="L59" s="52"/>
      <c r="M59" s="52"/>
      <c r="N59" s="52"/>
      <c r="O59" s="52"/>
      <c r="P59" s="53"/>
      <c r="Q59" s="37"/>
      <c r="R59" s="38"/>
    </row>
    <row r="60" spans="2:18" ht="12">
      <c r="B60" s="24"/>
      <c r="C60" s="27"/>
      <c r="D60" s="54"/>
      <c r="E60" s="27"/>
      <c r="F60" s="27"/>
      <c r="G60" s="27"/>
      <c r="H60" s="55"/>
      <c r="I60" s="27"/>
      <c r="J60" s="54"/>
      <c r="K60" s="27"/>
      <c r="L60" s="27"/>
      <c r="M60" s="27"/>
      <c r="N60" s="27"/>
      <c r="O60" s="27"/>
      <c r="P60" s="55"/>
      <c r="Q60" s="27"/>
      <c r="R60" s="25"/>
    </row>
    <row r="61" spans="2:18" ht="12">
      <c r="B61" s="24"/>
      <c r="C61" s="27"/>
      <c r="D61" s="54"/>
      <c r="E61" s="27"/>
      <c r="F61" s="27"/>
      <c r="G61" s="27"/>
      <c r="H61" s="55"/>
      <c r="I61" s="27"/>
      <c r="J61" s="54"/>
      <c r="K61" s="27"/>
      <c r="L61" s="27"/>
      <c r="M61" s="27"/>
      <c r="N61" s="27"/>
      <c r="O61" s="27"/>
      <c r="P61" s="55"/>
      <c r="Q61" s="27"/>
      <c r="R61" s="25"/>
    </row>
    <row r="62" spans="2:18" ht="12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2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2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2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2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2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s="1" customFormat="1">
      <c r="B68" s="36"/>
      <c r="C68" s="37"/>
      <c r="D68" s="56" t="s">
        <v>50</v>
      </c>
      <c r="E68" s="57"/>
      <c r="F68" s="57"/>
      <c r="G68" s="58" t="s">
        <v>51</v>
      </c>
      <c r="H68" s="59"/>
      <c r="I68" s="37"/>
      <c r="J68" s="56" t="s">
        <v>50</v>
      </c>
      <c r="K68" s="57"/>
      <c r="L68" s="57"/>
      <c r="M68" s="57"/>
      <c r="N68" s="58" t="s">
        <v>51</v>
      </c>
      <c r="O68" s="57"/>
      <c r="P68" s="59"/>
      <c r="Q68" s="37"/>
      <c r="R68" s="38"/>
    </row>
    <row r="69" spans="2:18" s="1" customFormat="1" ht="14.4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2"/>
    </row>
    <row r="73" spans="2:18" s="1" customFormat="1" ht="6.9" customHeight="1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spans="2:18" s="1" customFormat="1" ht="36.9" customHeight="1">
      <c r="B74" s="36"/>
      <c r="C74" s="198" t="s">
        <v>100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38"/>
    </row>
    <row r="75" spans="2:18" s="1" customFormat="1" ht="6.9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1" customFormat="1" ht="36.9" customHeight="1">
      <c r="B76" s="36"/>
      <c r="C76" s="70" t="s">
        <v>17</v>
      </c>
      <c r="D76" s="37"/>
      <c r="E76" s="37"/>
      <c r="F76" s="212" t="str">
        <f>F6</f>
        <v>SOŠ vinárska Modra - sanácia zavlhnutého muriva v interiéri</v>
      </c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37"/>
      <c r="R76" s="38"/>
    </row>
    <row r="77" spans="2:18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18" customHeight="1">
      <c r="B78" s="36"/>
      <c r="C78" s="31" t="s">
        <v>21</v>
      </c>
      <c r="D78" s="37"/>
      <c r="E78" s="37"/>
      <c r="F78" s="29" t="str">
        <f>F8</f>
        <v xml:space="preserve"> </v>
      </c>
      <c r="G78" s="37"/>
      <c r="H78" s="37"/>
      <c r="I78" s="37"/>
      <c r="J78" s="37"/>
      <c r="K78" s="31" t="s">
        <v>23</v>
      </c>
      <c r="L78" s="37"/>
      <c r="M78" s="234" t="str">
        <f>IF(O8="","",O8)</f>
        <v>12. 10. 2018</v>
      </c>
      <c r="N78" s="234"/>
      <c r="O78" s="234"/>
      <c r="P78" s="234"/>
      <c r="Q78" s="37"/>
      <c r="R78" s="38"/>
    </row>
    <row r="79" spans="2:18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3.2">
      <c r="B80" s="36"/>
      <c r="C80" s="31" t="s">
        <v>25</v>
      </c>
      <c r="D80" s="37"/>
      <c r="E80" s="37"/>
      <c r="F80" s="29" t="str">
        <f>E11</f>
        <v xml:space="preserve"> </v>
      </c>
      <c r="G80" s="37"/>
      <c r="H80" s="37"/>
      <c r="I80" s="37"/>
      <c r="J80" s="37"/>
      <c r="K80" s="31" t="s">
        <v>30</v>
      </c>
      <c r="L80" s="37"/>
      <c r="M80" s="202" t="str">
        <f>E17</f>
        <v xml:space="preserve"> </v>
      </c>
      <c r="N80" s="202"/>
      <c r="O80" s="202"/>
      <c r="P80" s="202"/>
      <c r="Q80" s="202"/>
      <c r="R80" s="38"/>
    </row>
    <row r="81" spans="2:65" s="1" customFormat="1" ht="14.4" customHeight="1">
      <c r="B81" s="36"/>
      <c r="C81" s="31" t="s">
        <v>28</v>
      </c>
      <c r="D81" s="37"/>
      <c r="E81" s="37"/>
      <c r="F81" s="29" t="str">
        <f>IF(E14="","",E14)</f>
        <v>Vyplň údaj</v>
      </c>
      <c r="G81" s="37"/>
      <c r="H81" s="37"/>
      <c r="I81" s="37"/>
      <c r="J81" s="37"/>
      <c r="K81" s="31" t="s">
        <v>33</v>
      </c>
      <c r="L81" s="37"/>
      <c r="M81" s="202">
        <f>E20</f>
        <v>0</v>
      </c>
      <c r="N81" s="202"/>
      <c r="O81" s="202"/>
      <c r="P81" s="202"/>
      <c r="Q81" s="202"/>
      <c r="R81" s="38"/>
    </row>
    <row r="82" spans="2:65" s="1" customFormat="1" ht="10.3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29.25" customHeight="1">
      <c r="B83" s="36"/>
      <c r="C83" s="242" t="s">
        <v>101</v>
      </c>
      <c r="D83" s="243"/>
      <c r="E83" s="243"/>
      <c r="F83" s="243"/>
      <c r="G83" s="243"/>
      <c r="H83" s="110"/>
      <c r="I83" s="110"/>
      <c r="J83" s="110"/>
      <c r="K83" s="110"/>
      <c r="L83" s="110"/>
      <c r="M83" s="110"/>
      <c r="N83" s="242" t="s">
        <v>102</v>
      </c>
      <c r="O83" s="243"/>
      <c r="P83" s="243"/>
      <c r="Q83" s="243"/>
      <c r="R83" s="38"/>
    </row>
    <row r="84" spans="2:65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65" s="1" customFormat="1" ht="29.25" customHeight="1">
      <c r="B85" s="36"/>
      <c r="C85" s="119" t="s">
        <v>103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205">
        <f>N118</f>
        <v>0</v>
      </c>
      <c r="O85" s="244"/>
      <c r="P85" s="244"/>
      <c r="Q85" s="244"/>
      <c r="R85" s="38"/>
      <c r="AU85" s="20" t="s">
        <v>104</v>
      </c>
    </row>
    <row r="86" spans="2:65" s="6" customFormat="1" ht="24.9" customHeight="1">
      <c r="B86" s="120"/>
      <c r="C86" s="121"/>
      <c r="D86" s="122" t="s">
        <v>105</v>
      </c>
      <c r="E86" s="121"/>
      <c r="F86" s="121"/>
      <c r="G86" s="121"/>
      <c r="H86" s="121"/>
      <c r="I86" s="121"/>
      <c r="J86" s="121"/>
      <c r="K86" s="121"/>
      <c r="L86" s="121"/>
      <c r="M86" s="121"/>
      <c r="N86" s="245">
        <f>N119</f>
        <v>0</v>
      </c>
      <c r="O86" s="246"/>
      <c r="P86" s="246"/>
      <c r="Q86" s="246"/>
      <c r="R86" s="123"/>
    </row>
    <row r="87" spans="2:65" s="7" customFormat="1" ht="19.95" customHeight="1">
      <c r="B87" s="124"/>
      <c r="C87" s="125"/>
      <c r="D87" s="98" t="s">
        <v>106</v>
      </c>
      <c r="E87" s="125"/>
      <c r="F87" s="125"/>
      <c r="G87" s="125"/>
      <c r="H87" s="125"/>
      <c r="I87" s="125"/>
      <c r="J87" s="125"/>
      <c r="K87" s="125"/>
      <c r="L87" s="125"/>
      <c r="M87" s="125"/>
      <c r="N87" s="204">
        <f>N120</f>
        <v>0</v>
      </c>
      <c r="O87" s="247"/>
      <c r="P87" s="247"/>
      <c r="Q87" s="247"/>
      <c r="R87" s="126"/>
    </row>
    <row r="88" spans="2:65" s="7" customFormat="1" ht="19.95" customHeight="1">
      <c r="B88" s="124"/>
      <c r="C88" s="125"/>
      <c r="D88" s="98" t="s">
        <v>107</v>
      </c>
      <c r="E88" s="125"/>
      <c r="F88" s="125"/>
      <c r="G88" s="125"/>
      <c r="H88" s="125"/>
      <c r="I88" s="125"/>
      <c r="J88" s="125"/>
      <c r="K88" s="125"/>
      <c r="L88" s="125"/>
      <c r="M88" s="125"/>
      <c r="N88" s="204">
        <f>N128</f>
        <v>0</v>
      </c>
      <c r="O88" s="247"/>
      <c r="P88" s="247"/>
      <c r="Q88" s="247"/>
      <c r="R88" s="126"/>
    </row>
    <row r="89" spans="2:65" s="7" customFormat="1" ht="19.95" customHeight="1">
      <c r="B89" s="124"/>
      <c r="C89" s="125"/>
      <c r="D89" s="98" t="s">
        <v>108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04">
        <f>N142</f>
        <v>0</v>
      </c>
      <c r="O89" s="247"/>
      <c r="P89" s="247"/>
      <c r="Q89" s="247"/>
      <c r="R89" s="126"/>
    </row>
    <row r="90" spans="2:65" s="6" customFormat="1" ht="24.9" customHeight="1">
      <c r="B90" s="120"/>
      <c r="C90" s="121"/>
      <c r="D90" s="122" t="s">
        <v>109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45">
        <f>N144</f>
        <v>0</v>
      </c>
      <c r="O90" s="246"/>
      <c r="P90" s="246"/>
      <c r="Q90" s="246"/>
      <c r="R90" s="123"/>
    </row>
    <row r="91" spans="2:65" s="7" customFormat="1" ht="19.95" customHeight="1">
      <c r="B91" s="124"/>
      <c r="C91" s="125"/>
      <c r="D91" s="98" t="s">
        <v>110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04">
        <f>N145</f>
        <v>0</v>
      </c>
      <c r="O91" s="247"/>
      <c r="P91" s="247"/>
      <c r="Q91" s="247"/>
      <c r="R91" s="126"/>
    </row>
    <row r="92" spans="2:65" s="7" customFormat="1" ht="19.95" customHeight="1">
      <c r="B92" s="124"/>
      <c r="C92" s="125"/>
      <c r="D92" s="98" t="s">
        <v>111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04">
        <f>N150</f>
        <v>0</v>
      </c>
      <c r="O92" s="247"/>
      <c r="P92" s="247"/>
      <c r="Q92" s="247"/>
      <c r="R92" s="126"/>
    </row>
    <row r="93" spans="2:65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65" s="1" customFormat="1" ht="29.25" customHeight="1">
      <c r="B94" s="36"/>
      <c r="C94" s="119" t="s">
        <v>112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44">
        <f>ROUND(N95+N96+N97+N98+N99+N100,2)</f>
        <v>0</v>
      </c>
      <c r="O94" s="248"/>
      <c r="P94" s="248"/>
      <c r="Q94" s="248"/>
      <c r="R94" s="38"/>
      <c r="T94" s="127"/>
      <c r="U94" s="128" t="s">
        <v>38</v>
      </c>
    </row>
    <row r="95" spans="2:65" s="1" customFormat="1" ht="18" customHeight="1">
      <c r="B95" s="129"/>
      <c r="C95" s="130"/>
      <c r="D95" s="218" t="s">
        <v>113</v>
      </c>
      <c r="E95" s="249"/>
      <c r="F95" s="249"/>
      <c r="G95" s="249"/>
      <c r="H95" s="249"/>
      <c r="I95" s="130"/>
      <c r="J95" s="130"/>
      <c r="K95" s="130"/>
      <c r="L95" s="130"/>
      <c r="M95" s="130"/>
      <c r="N95" s="203">
        <f>ROUND(N85*T95,2)</f>
        <v>0</v>
      </c>
      <c r="O95" s="250"/>
      <c r="P95" s="250"/>
      <c r="Q95" s="250"/>
      <c r="R95" s="132"/>
      <c r="S95" s="133"/>
      <c r="T95" s="134"/>
      <c r="U95" s="135" t="s">
        <v>41</v>
      </c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6" t="s">
        <v>114</v>
      </c>
      <c r="AZ95" s="133"/>
      <c r="BA95" s="133"/>
      <c r="BB95" s="133"/>
      <c r="BC95" s="133"/>
      <c r="BD95" s="133"/>
      <c r="BE95" s="137">
        <f t="shared" ref="BE95:BE100" si="0">IF(U95="základná",N95,0)</f>
        <v>0</v>
      </c>
      <c r="BF95" s="137">
        <f t="shared" ref="BF95:BF100" si="1">IF(U95="znížená",N95,0)</f>
        <v>0</v>
      </c>
      <c r="BG95" s="137">
        <f t="shared" ref="BG95:BG100" si="2">IF(U95="zákl. prenesená",N95,0)</f>
        <v>0</v>
      </c>
      <c r="BH95" s="137">
        <f t="shared" ref="BH95:BH100" si="3">IF(U95="zníž. prenesená",N95,0)</f>
        <v>0</v>
      </c>
      <c r="BI95" s="137">
        <f t="shared" ref="BI95:BI100" si="4">IF(U95="nulová",N95,0)</f>
        <v>0</v>
      </c>
      <c r="BJ95" s="136" t="s">
        <v>97</v>
      </c>
      <c r="BK95" s="133"/>
      <c r="BL95" s="133"/>
      <c r="BM95" s="133"/>
    </row>
    <row r="96" spans="2:65" s="1" customFormat="1" ht="18" customHeight="1">
      <c r="B96" s="129"/>
      <c r="C96" s="130"/>
      <c r="D96" s="218" t="s">
        <v>115</v>
      </c>
      <c r="E96" s="249"/>
      <c r="F96" s="249"/>
      <c r="G96" s="249"/>
      <c r="H96" s="249"/>
      <c r="I96" s="130"/>
      <c r="J96" s="130"/>
      <c r="K96" s="130"/>
      <c r="L96" s="130"/>
      <c r="M96" s="130"/>
      <c r="N96" s="203">
        <f>ROUND(N85*T96,2)</f>
        <v>0</v>
      </c>
      <c r="O96" s="250"/>
      <c r="P96" s="250"/>
      <c r="Q96" s="250"/>
      <c r="R96" s="132"/>
      <c r="S96" s="133"/>
      <c r="T96" s="134"/>
      <c r="U96" s="135" t="s">
        <v>41</v>
      </c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6" t="s">
        <v>114</v>
      </c>
      <c r="AZ96" s="133"/>
      <c r="BA96" s="133"/>
      <c r="BB96" s="133"/>
      <c r="BC96" s="133"/>
      <c r="BD96" s="133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97</v>
      </c>
      <c r="BK96" s="133"/>
      <c r="BL96" s="133"/>
      <c r="BM96" s="133"/>
    </row>
    <row r="97" spans="2:65" s="1" customFormat="1" ht="18" customHeight="1">
      <c r="B97" s="129"/>
      <c r="C97" s="130"/>
      <c r="D97" s="218" t="s">
        <v>116</v>
      </c>
      <c r="E97" s="249"/>
      <c r="F97" s="249"/>
      <c r="G97" s="249"/>
      <c r="H97" s="249"/>
      <c r="I97" s="130"/>
      <c r="J97" s="130"/>
      <c r="K97" s="130"/>
      <c r="L97" s="130"/>
      <c r="M97" s="130"/>
      <c r="N97" s="203">
        <f>ROUND(N85*T97,2)</f>
        <v>0</v>
      </c>
      <c r="O97" s="250"/>
      <c r="P97" s="250"/>
      <c r="Q97" s="250"/>
      <c r="R97" s="132"/>
      <c r="S97" s="133"/>
      <c r="T97" s="134"/>
      <c r="U97" s="135" t="s">
        <v>41</v>
      </c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6" t="s">
        <v>114</v>
      </c>
      <c r="AZ97" s="133"/>
      <c r="BA97" s="133"/>
      <c r="BB97" s="133"/>
      <c r="BC97" s="133"/>
      <c r="BD97" s="133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97</v>
      </c>
      <c r="BK97" s="133"/>
      <c r="BL97" s="133"/>
      <c r="BM97" s="133"/>
    </row>
    <row r="98" spans="2:65" s="1" customFormat="1" ht="18" customHeight="1">
      <c r="B98" s="129"/>
      <c r="C98" s="130"/>
      <c r="D98" s="218" t="s">
        <v>117</v>
      </c>
      <c r="E98" s="249"/>
      <c r="F98" s="249"/>
      <c r="G98" s="249"/>
      <c r="H98" s="249"/>
      <c r="I98" s="130"/>
      <c r="J98" s="130"/>
      <c r="K98" s="130"/>
      <c r="L98" s="130"/>
      <c r="M98" s="130"/>
      <c r="N98" s="203">
        <f>ROUND(N85*T98,2)</f>
        <v>0</v>
      </c>
      <c r="O98" s="250"/>
      <c r="P98" s="250"/>
      <c r="Q98" s="250"/>
      <c r="R98" s="132"/>
      <c r="S98" s="133"/>
      <c r="T98" s="134"/>
      <c r="U98" s="135" t="s">
        <v>41</v>
      </c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6" t="s">
        <v>114</v>
      </c>
      <c r="AZ98" s="133"/>
      <c r="BA98" s="133"/>
      <c r="BB98" s="133"/>
      <c r="BC98" s="133"/>
      <c r="BD98" s="133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97</v>
      </c>
      <c r="BK98" s="133"/>
      <c r="BL98" s="133"/>
      <c r="BM98" s="133"/>
    </row>
    <row r="99" spans="2:65" s="1" customFormat="1" ht="18" customHeight="1">
      <c r="B99" s="129"/>
      <c r="C99" s="130"/>
      <c r="D99" s="218" t="s">
        <v>118</v>
      </c>
      <c r="E99" s="249"/>
      <c r="F99" s="249"/>
      <c r="G99" s="249"/>
      <c r="H99" s="249"/>
      <c r="I99" s="130"/>
      <c r="J99" s="130"/>
      <c r="K99" s="130"/>
      <c r="L99" s="130"/>
      <c r="M99" s="130"/>
      <c r="N99" s="203">
        <f>ROUND(N85*T99,2)</f>
        <v>0</v>
      </c>
      <c r="O99" s="250"/>
      <c r="P99" s="250"/>
      <c r="Q99" s="250"/>
      <c r="R99" s="132"/>
      <c r="S99" s="133"/>
      <c r="T99" s="134"/>
      <c r="U99" s="135" t="s">
        <v>41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6" t="s">
        <v>114</v>
      </c>
      <c r="AZ99" s="133"/>
      <c r="BA99" s="133"/>
      <c r="BB99" s="133"/>
      <c r="BC99" s="133"/>
      <c r="BD99" s="133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97</v>
      </c>
      <c r="BK99" s="133"/>
      <c r="BL99" s="133"/>
      <c r="BM99" s="133"/>
    </row>
    <row r="100" spans="2:65" s="1" customFormat="1" ht="18" customHeight="1">
      <c r="B100" s="129"/>
      <c r="C100" s="130"/>
      <c r="D100" s="131" t="s">
        <v>119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203">
        <f>ROUND(N85*T100,2)</f>
        <v>0</v>
      </c>
      <c r="O100" s="250"/>
      <c r="P100" s="250"/>
      <c r="Q100" s="250"/>
      <c r="R100" s="132"/>
      <c r="S100" s="133"/>
      <c r="T100" s="138"/>
      <c r="U100" s="139" t="s">
        <v>41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6" t="s">
        <v>120</v>
      </c>
      <c r="AZ100" s="133"/>
      <c r="BA100" s="133"/>
      <c r="BB100" s="133"/>
      <c r="BC100" s="133"/>
      <c r="BD100" s="133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97</v>
      </c>
      <c r="BK100" s="133"/>
      <c r="BL100" s="133"/>
      <c r="BM100" s="133"/>
    </row>
    <row r="101" spans="2:65" s="1" customFormat="1" ht="12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65" s="1" customFormat="1" ht="29.25" customHeight="1">
      <c r="B102" s="36"/>
      <c r="C102" s="109" t="s">
        <v>89</v>
      </c>
      <c r="D102" s="110"/>
      <c r="E102" s="110"/>
      <c r="F102" s="110"/>
      <c r="G102" s="110"/>
      <c r="H102" s="110"/>
      <c r="I102" s="110"/>
      <c r="J102" s="110"/>
      <c r="K102" s="110"/>
      <c r="L102" s="206">
        <f>ROUND(SUM(N85+N94),2)</f>
        <v>0</v>
      </c>
      <c r="M102" s="206"/>
      <c r="N102" s="206"/>
      <c r="O102" s="206"/>
      <c r="P102" s="206"/>
      <c r="Q102" s="206"/>
      <c r="R102" s="38"/>
    </row>
    <row r="103" spans="2:65" s="1" customFormat="1" ht="6.9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65" s="1" customFormat="1" ht="6.9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65" s="1" customFormat="1" ht="36.9" customHeight="1">
      <c r="B108" s="36"/>
      <c r="C108" s="198" t="s">
        <v>121</v>
      </c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38"/>
    </row>
    <row r="109" spans="2:65" s="1" customFormat="1" ht="6.9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65" s="1" customFormat="1" ht="36.9" customHeight="1">
      <c r="B110" s="36"/>
      <c r="C110" s="70" t="s">
        <v>17</v>
      </c>
      <c r="D110" s="37"/>
      <c r="E110" s="37"/>
      <c r="F110" s="212" t="str">
        <f>F6</f>
        <v>SOŠ vinárska Modra - sanácia zavlhnutého muriva v interiéri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37"/>
      <c r="R110" s="38"/>
    </row>
    <row r="111" spans="2:65" s="1" customFormat="1" ht="6.9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18" customHeight="1">
      <c r="B112" s="36"/>
      <c r="C112" s="31" t="s">
        <v>21</v>
      </c>
      <c r="D112" s="37"/>
      <c r="E112" s="37"/>
      <c r="F112" s="29" t="str">
        <f>F8</f>
        <v xml:space="preserve"> </v>
      </c>
      <c r="G112" s="37"/>
      <c r="H112" s="37"/>
      <c r="I112" s="37"/>
      <c r="J112" s="37"/>
      <c r="K112" s="31" t="s">
        <v>23</v>
      </c>
      <c r="L112" s="37"/>
      <c r="M112" s="234" t="str">
        <f>IF(O8="","",O8)</f>
        <v>12. 10. 2018</v>
      </c>
      <c r="N112" s="234"/>
      <c r="O112" s="234"/>
      <c r="P112" s="234"/>
      <c r="Q112" s="37"/>
      <c r="R112" s="38"/>
    </row>
    <row r="113" spans="2:65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13.2">
      <c r="B114" s="36"/>
      <c r="C114" s="31" t="s">
        <v>25</v>
      </c>
      <c r="D114" s="37"/>
      <c r="E114" s="37"/>
      <c r="F114" s="29" t="str">
        <f>E11</f>
        <v xml:space="preserve"> </v>
      </c>
      <c r="G114" s="37"/>
      <c r="H114" s="37"/>
      <c r="I114" s="37"/>
      <c r="J114" s="37"/>
      <c r="K114" s="31" t="s">
        <v>30</v>
      </c>
      <c r="L114" s="37"/>
      <c r="M114" s="202" t="str">
        <f>E17</f>
        <v xml:space="preserve"> </v>
      </c>
      <c r="N114" s="202"/>
      <c r="O114" s="202"/>
      <c r="P114" s="202"/>
      <c r="Q114" s="202"/>
      <c r="R114" s="38"/>
    </row>
    <row r="115" spans="2:65" s="1" customFormat="1" ht="14.4" customHeight="1">
      <c r="B115" s="36"/>
      <c r="C115" s="31" t="s">
        <v>28</v>
      </c>
      <c r="D115" s="37"/>
      <c r="E115" s="37"/>
      <c r="F115" s="29" t="str">
        <f>IF(E14="","",E14)</f>
        <v>Vyplň údaj</v>
      </c>
      <c r="G115" s="37"/>
      <c r="H115" s="37"/>
      <c r="I115" s="37"/>
      <c r="J115" s="37"/>
      <c r="K115" s="31" t="s">
        <v>33</v>
      </c>
      <c r="L115" s="37"/>
      <c r="M115" s="202">
        <f>E20</f>
        <v>0</v>
      </c>
      <c r="N115" s="202"/>
      <c r="O115" s="202"/>
      <c r="P115" s="202"/>
      <c r="Q115" s="202"/>
      <c r="R115" s="38"/>
    </row>
    <row r="116" spans="2:65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8" customFormat="1" ht="29.25" customHeight="1">
      <c r="B117" s="140"/>
      <c r="C117" s="141" t="s">
        <v>122</v>
      </c>
      <c r="D117" s="142" t="s">
        <v>123</v>
      </c>
      <c r="E117" s="142" t="s">
        <v>56</v>
      </c>
      <c r="F117" s="259" t="s">
        <v>124</v>
      </c>
      <c r="G117" s="259"/>
      <c r="H117" s="259"/>
      <c r="I117" s="259"/>
      <c r="J117" s="142" t="s">
        <v>125</v>
      </c>
      <c r="K117" s="142" t="s">
        <v>126</v>
      </c>
      <c r="L117" s="259" t="s">
        <v>127</v>
      </c>
      <c r="M117" s="259"/>
      <c r="N117" s="259" t="s">
        <v>102</v>
      </c>
      <c r="O117" s="259"/>
      <c r="P117" s="259"/>
      <c r="Q117" s="264"/>
      <c r="R117" s="143"/>
      <c r="T117" s="77" t="s">
        <v>128</v>
      </c>
      <c r="U117" s="78" t="s">
        <v>38</v>
      </c>
      <c r="V117" s="78" t="s">
        <v>129</v>
      </c>
      <c r="W117" s="78" t="s">
        <v>130</v>
      </c>
      <c r="X117" s="78" t="s">
        <v>131</v>
      </c>
      <c r="Y117" s="78" t="s">
        <v>132</v>
      </c>
      <c r="Z117" s="78" t="s">
        <v>133</v>
      </c>
      <c r="AA117" s="79" t="s">
        <v>134</v>
      </c>
    </row>
    <row r="118" spans="2:65" s="1" customFormat="1" ht="29.25" customHeight="1">
      <c r="B118" s="36"/>
      <c r="C118" s="81" t="s">
        <v>99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65">
        <f>BK118</f>
        <v>0</v>
      </c>
      <c r="O118" s="266"/>
      <c r="P118" s="266"/>
      <c r="Q118" s="266"/>
      <c r="R118" s="38"/>
      <c r="T118" s="80"/>
      <c r="U118" s="52"/>
      <c r="V118" s="52"/>
      <c r="W118" s="144">
        <f>W119+W144+W152</f>
        <v>0</v>
      </c>
      <c r="X118" s="52"/>
      <c r="Y118" s="144">
        <f>Y119+Y144+Y152</f>
        <v>4.0076999999999998</v>
      </c>
      <c r="Z118" s="52"/>
      <c r="AA118" s="145">
        <f>AA119+AA144+AA152</f>
        <v>4.0595999999999997</v>
      </c>
      <c r="AT118" s="20" t="s">
        <v>73</v>
      </c>
      <c r="AU118" s="20" t="s">
        <v>104</v>
      </c>
      <c r="BK118" s="146">
        <f>BK119+BK144+BK152</f>
        <v>0</v>
      </c>
    </row>
    <row r="119" spans="2:65" s="9" customFormat="1" ht="37.35" customHeight="1">
      <c r="B119" s="147"/>
      <c r="C119" s="148"/>
      <c r="D119" s="149" t="s">
        <v>105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267">
        <f>BK119</f>
        <v>0</v>
      </c>
      <c r="O119" s="268"/>
      <c r="P119" s="268"/>
      <c r="Q119" s="268"/>
      <c r="R119" s="150"/>
      <c r="T119" s="151"/>
      <c r="U119" s="148"/>
      <c r="V119" s="148"/>
      <c r="W119" s="152">
        <f>W120+W128+W142</f>
        <v>0</v>
      </c>
      <c r="X119" s="148"/>
      <c r="Y119" s="152">
        <f>Y120+Y128+Y142</f>
        <v>3.9812999999999996</v>
      </c>
      <c r="Z119" s="148"/>
      <c r="AA119" s="153">
        <f>AA120+AA128+AA142</f>
        <v>3.6799999999999997</v>
      </c>
      <c r="AR119" s="154" t="s">
        <v>79</v>
      </c>
      <c r="AT119" s="155" t="s">
        <v>73</v>
      </c>
      <c r="AU119" s="155" t="s">
        <v>74</v>
      </c>
      <c r="AY119" s="154" t="s">
        <v>135</v>
      </c>
      <c r="BK119" s="156">
        <f>BK120+BK128+BK142</f>
        <v>0</v>
      </c>
    </row>
    <row r="120" spans="2:65" s="9" customFormat="1" ht="19.95" customHeight="1">
      <c r="B120" s="147"/>
      <c r="C120" s="148"/>
      <c r="D120" s="157" t="s">
        <v>106</v>
      </c>
      <c r="E120" s="157"/>
      <c r="F120" s="157"/>
      <c r="G120" s="157"/>
      <c r="H120" s="157"/>
      <c r="I120" s="157"/>
      <c r="J120" s="157"/>
      <c r="K120" s="157"/>
      <c r="L120" s="157"/>
      <c r="M120" s="157"/>
      <c r="N120" s="257">
        <f>BK120</f>
        <v>0</v>
      </c>
      <c r="O120" s="258"/>
      <c r="P120" s="258"/>
      <c r="Q120" s="258"/>
      <c r="R120" s="150"/>
      <c r="T120" s="151"/>
      <c r="U120" s="148"/>
      <c r="V120" s="148"/>
      <c r="W120" s="152">
        <f>SUM(W121:W127)</f>
        <v>0</v>
      </c>
      <c r="X120" s="148"/>
      <c r="Y120" s="152">
        <f>SUM(Y121:Y127)</f>
        <v>3.9150999999999998</v>
      </c>
      <c r="Z120" s="148"/>
      <c r="AA120" s="153">
        <f>SUM(AA121:AA127)</f>
        <v>0</v>
      </c>
      <c r="AR120" s="154" t="s">
        <v>79</v>
      </c>
      <c r="AT120" s="155" t="s">
        <v>73</v>
      </c>
      <c r="AU120" s="155" t="s">
        <v>79</v>
      </c>
      <c r="AY120" s="154" t="s">
        <v>135</v>
      </c>
      <c r="BK120" s="156">
        <f>SUM(BK121:BK127)</f>
        <v>0</v>
      </c>
    </row>
    <row r="121" spans="2:65" s="1" customFormat="1" ht="25.5" customHeight="1">
      <c r="B121" s="129"/>
      <c r="C121" s="158" t="s">
        <v>79</v>
      </c>
      <c r="D121" s="158" t="s">
        <v>136</v>
      </c>
      <c r="E121" s="159" t="s">
        <v>137</v>
      </c>
      <c r="F121" s="229" t="s">
        <v>138</v>
      </c>
      <c r="G121" s="229"/>
      <c r="H121" s="229"/>
      <c r="I121" s="229"/>
      <c r="J121" s="160" t="s">
        <v>139</v>
      </c>
      <c r="K121" s="161">
        <v>50</v>
      </c>
      <c r="L121" s="251">
        <v>0</v>
      </c>
      <c r="M121" s="251"/>
      <c r="N121" s="252">
        <f>ROUND(L121*K121,3)</f>
        <v>0</v>
      </c>
      <c r="O121" s="252"/>
      <c r="P121" s="252"/>
      <c r="Q121" s="252"/>
      <c r="R121" s="132"/>
      <c r="T121" s="163" t="s">
        <v>5</v>
      </c>
      <c r="U121" s="45" t="s">
        <v>41</v>
      </c>
      <c r="V121" s="37"/>
      <c r="W121" s="164">
        <f>V121*K121</f>
        <v>0</v>
      </c>
      <c r="X121" s="164">
        <v>1.9000000000000001E-4</v>
      </c>
      <c r="Y121" s="164">
        <f>X121*K121</f>
        <v>9.4999999999999998E-3</v>
      </c>
      <c r="Z121" s="164">
        <v>0</v>
      </c>
      <c r="AA121" s="165">
        <f>Z121*K121</f>
        <v>0</v>
      </c>
      <c r="AR121" s="20" t="s">
        <v>140</v>
      </c>
      <c r="AT121" s="20" t="s">
        <v>136</v>
      </c>
      <c r="AU121" s="20" t="s">
        <v>97</v>
      </c>
      <c r="AY121" s="20" t="s">
        <v>135</v>
      </c>
      <c r="BE121" s="102">
        <f>IF(U121="základná",N121,0)</f>
        <v>0</v>
      </c>
      <c r="BF121" s="102">
        <f>IF(U121="znížená",N121,0)</f>
        <v>0</v>
      </c>
      <c r="BG121" s="102">
        <f>IF(U121="zákl. prenesená",N121,0)</f>
        <v>0</v>
      </c>
      <c r="BH121" s="102">
        <f>IF(U121="zníž. prenesená",N121,0)</f>
        <v>0</v>
      </c>
      <c r="BI121" s="102">
        <f>IF(U121="nulová",N121,0)</f>
        <v>0</v>
      </c>
      <c r="BJ121" s="20" t="s">
        <v>97</v>
      </c>
      <c r="BK121" s="166">
        <f>ROUND(L121*K121,3)</f>
        <v>0</v>
      </c>
      <c r="BL121" s="20" t="s">
        <v>140</v>
      </c>
      <c r="BM121" s="20" t="s">
        <v>141</v>
      </c>
    </row>
    <row r="122" spans="2:65" s="1" customFormat="1" ht="25.5" customHeight="1">
      <c r="B122" s="129"/>
      <c r="C122" s="158" t="s">
        <v>97</v>
      </c>
      <c r="D122" s="158" t="s">
        <v>136</v>
      </c>
      <c r="E122" s="159" t="s">
        <v>142</v>
      </c>
      <c r="F122" s="229" t="s">
        <v>143</v>
      </c>
      <c r="G122" s="229"/>
      <c r="H122" s="229"/>
      <c r="I122" s="229"/>
      <c r="J122" s="160" t="s">
        <v>139</v>
      </c>
      <c r="K122" s="161">
        <v>80</v>
      </c>
      <c r="L122" s="251">
        <v>0</v>
      </c>
      <c r="M122" s="251"/>
      <c r="N122" s="252">
        <f>ROUND(L122*K122,3)</f>
        <v>0</v>
      </c>
      <c r="O122" s="252"/>
      <c r="P122" s="252"/>
      <c r="Q122" s="252"/>
      <c r="R122" s="132"/>
      <c r="T122" s="163" t="s">
        <v>5</v>
      </c>
      <c r="U122" s="45" t="s">
        <v>41</v>
      </c>
      <c r="V122" s="37"/>
      <c r="W122" s="164">
        <f>V122*K122</f>
        <v>0</v>
      </c>
      <c r="X122" s="164">
        <v>1.0500000000000001E-2</v>
      </c>
      <c r="Y122" s="164">
        <f>X122*K122</f>
        <v>0.84000000000000008</v>
      </c>
      <c r="Z122" s="164">
        <v>0</v>
      </c>
      <c r="AA122" s="165">
        <f>Z122*K122</f>
        <v>0</v>
      </c>
      <c r="AR122" s="20" t="s">
        <v>140</v>
      </c>
      <c r="AT122" s="20" t="s">
        <v>136</v>
      </c>
      <c r="AU122" s="20" t="s">
        <v>97</v>
      </c>
      <c r="AY122" s="20" t="s">
        <v>135</v>
      </c>
      <c r="BE122" s="102">
        <f>IF(U122="základná",N122,0)</f>
        <v>0</v>
      </c>
      <c r="BF122" s="102">
        <f>IF(U122="znížená",N122,0)</f>
        <v>0</v>
      </c>
      <c r="BG122" s="102">
        <f>IF(U122="zákl. prenesená",N122,0)</f>
        <v>0</v>
      </c>
      <c r="BH122" s="102">
        <f>IF(U122="zníž. prenesená",N122,0)</f>
        <v>0</v>
      </c>
      <c r="BI122" s="102">
        <f>IF(U122="nulová",N122,0)</f>
        <v>0</v>
      </c>
      <c r="BJ122" s="20" t="s">
        <v>97</v>
      </c>
      <c r="BK122" s="166">
        <f>ROUND(L122*K122,3)</f>
        <v>0</v>
      </c>
      <c r="BL122" s="20" t="s">
        <v>140</v>
      </c>
      <c r="BM122" s="20" t="s">
        <v>144</v>
      </c>
    </row>
    <row r="123" spans="2:65" s="10" customFormat="1" ht="16.5" customHeight="1">
      <c r="B123" s="167"/>
      <c r="C123" s="168"/>
      <c r="D123" s="168"/>
      <c r="E123" s="169" t="s">
        <v>5</v>
      </c>
      <c r="F123" s="230" t="s">
        <v>95</v>
      </c>
      <c r="G123" s="231"/>
      <c r="H123" s="231"/>
      <c r="I123" s="231"/>
      <c r="J123" s="168"/>
      <c r="K123" s="170">
        <v>80</v>
      </c>
      <c r="L123" s="168"/>
      <c r="M123" s="168"/>
      <c r="N123" s="168"/>
      <c r="O123" s="168"/>
      <c r="P123" s="168"/>
      <c r="Q123" s="168"/>
      <c r="R123" s="171"/>
      <c r="T123" s="172"/>
      <c r="U123" s="168"/>
      <c r="V123" s="168"/>
      <c r="W123" s="168"/>
      <c r="X123" s="168"/>
      <c r="Y123" s="168"/>
      <c r="Z123" s="168"/>
      <c r="AA123" s="173"/>
      <c r="AT123" s="174" t="s">
        <v>145</v>
      </c>
      <c r="AU123" s="174" t="s">
        <v>97</v>
      </c>
      <c r="AV123" s="10" t="s">
        <v>97</v>
      </c>
      <c r="AW123" s="10" t="s">
        <v>31</v>
      </c>
      <c r="AX123" s="10" t="s">
        <v>79</v>
      </c>
      <c r="AY123" s="174" t="s">
        <v>135</v>
      </c>
    </row>
    <row r="124" spans="2:65" s="1" customFormat="1" ht="25.5" customHeight="1">
      <c r="B124" s="129"/>
      <c r="C124" s="158" t="s">
        <v>146</v>
      </c>
      <c r="D124" s="158" t="s">
        <v>136</v>
      </c>
      <c r="E124" s="159" t="s">
        <v>147</v>
      </c>
      <c r="F124" s="229" t="s">
        <v>148</v>
      </c>
      <c r="G124" s="229"/>
      <c r="H124" s="229"/>
      <c r="I124" s="229"/>
      <c r="J124" s="160" t="s">
        <v>139</v>
      </c>
      <c r="K124" s="161">
        <v>80</v>
      </c>
      <c r="L124" s="251">
        <v>0</v>
      </c>
      <c r="M124" s="251"/>
      <c r="N124" s="252">
        <f>ROUND(L124*K124,3)</f>
        <v>0</v>
      </c>
      <c r="O124" s="252"/>
      <c r="P124" s="252"/>
      <c r="Q124" s="252"/>
      <c r="R124" s="132"/>
      <c r="T124" s="163" t="s">
        <v>5</v>
      </c>
      <c r="U124" s="45" t="s">
        <v>41</v>
      </c>
      <c r="V124" s="37"/>
      <c r="W124" s="164">
        <f>V124*K124</f>
        <v>0</v>
      </c>
      <c r="X124" s="164">
        <v>3.3599999999999998E-2</v>
      </c>
      <c r="Y124" s="164">
        <f>X124*K124</f>
        <v>2.6879999999999997</v>
      </c>
      <c r="Z124" s="164">
        <v>0</v>
      </c>
      <c r="AA124" s="165">
        <f>Z124*K124</f>
        <v>0</v>
      </c>
      <c r="AR124" s="20" t="s">
        <v>140</v>
      </c>
      <c r="AT124" s="20" t="s">
        <v>136</v>
      </c>
      <c r="AU124" s="20" t="s">
        <v>97</v>
      </c>
      <c r="AY124" s="20" t="s">
        <v>135</v>
      </c>
      <c r="BE124" s="102">
        <f>IF(U124="základná",N124,0)</f>
        <v>0</v>
      </c>
      <c r="BF124" s="102">
        <f>IF(U124="znížená",N124,0)</f>
        <v>0</v>
      </c>
      <c r="BG124" s="102">
        <f>IF(U124="zákl. prenesená",N124,0)</f>
        <v>0</v>
      </c>
      <c r="BH124" s="102">
        <f>IF(U124="zníž. prenesená",N124,0)</f>
        <v>0</v>
      </c>
      <c r="BI124" s="102">
        <f>IF(U124="nulová",N124,0)</f>
        <v>0</v>
      </c>
      <c r="BJ124" s="20" t="s">
        <v>97</v>
      </c>
      <c r="BK124" s="166">
        <f>ROUND(L124*K124,3)</f>
        <v>0</v>
      </c>
      <c r="BL124" s="20" t="s">
        <v>140</v>
      </c>
      <c r="BM124" s="20" t="s">
        <v>149</v>
      </c>
    </row>
    <row r="125" spans="2:65" s="10" customFormat="1" ht="16.5" customHeight="1">
      <c r="B125" s="167"/>
      <c r="C125" s="168"/>
      <c r="D125" s="168"/>
      <c r="E125" s="169" t="s">
        <v>5</v>
      </c>
      <c r="F125" s="230" t="s">
        <v>95</v>
      </c>
      <c r="G125" s="231"/>
      <c r="H125" s="231"/>
      <c r="I125" s="231"/>
      <c r="J125" s="168"/>
      <c r="K125" s="170">
        <v>80</v>
      </c>
      <c r="L125" s="168"/>
      <c r="M125" s="168"/>
      <c r="N125" s="168"/>
      <c r="O125" s="168"/>
      <c r="P125" s="168"/>
      <c r="Q125" s="168"/>
      <c r="R125" s="171"/>
      <c r="T125" s="172"/>
      <c r="U125" s="168"/>
      <c r="V125" s="168"/>
      <c r="W125" s="168"/>
      <c r="X125" s="168"/>
      <c r="Y125" s="168"/>
      <c r="Z125" s="168"/>
      <c r="AA125" s="173"/>
      <c r="AT125" s="174" t="s">
        <v>145</v>
      </c>
      <c r="AU125" s="174" t="s">
        <v>97</v>
      </c>
      <c r="AV125" s="10" t="s">
        <v>97</v>
      </c>
      <c r="AW125" s="10" t="s">
        <v>31</v>
      </c>
      <c r="AX125" s="10" t="s">
        <v>79</v>
      </c>
      <c r="AY125" s="174" t="s">
        <v>135</v>
      </c>
    </row>
    <row r="126" spans="2:65" s="1" customFormat="1" ht="25.5" customHeight="1">
      <c r="B126" s="129"/>
      <c r="C126" s="158" t="s">
        <v>140</v>
      </c>
      <c r="D126" s="158" t="s">
        <v>136</v>
      </c>
      <c r="E126" s="159" t="s">
        <v>150</v>
      </c>
      <c r="F126" s="229" t="s">
        <v>151</v>
      </c>
      <c r="G126" s="229"/>
      <c r="H126" s="229"/>
      <c r="I126" s="229"/>
      <c r="J126" s="160" t="s">
        <v>139</v>
      </c>
      <c r="K126" s="161">
        <v>80</v>
      </c>
      <c r="L126" s="251">
        <v>0</v>
      </c>
      <c r="M126" s="251"/>
      <c r="N126" s="252">
        <f>ROUND(L126*K126,3)</f>
        <v>0</v>
      </c>
      <c r="O126" s="252"/>
      <c r="P126" s="252"/>
      <c r="Q126" s="252"/>
      <c r="R126" s="132"/>
      <c r="T126" s="163" t="s">
        <v>5</v>
      </c>
      <c r="U126" s="45" t="s">
        <v>41</v>
      </c>
      <c r="V126" s="37"/>
      <c r="W126" s="164">
        <f>V126*K126</f>
        <v>0</v>
      </c>
      <c r="X126" s="164">
        <v>4.7200000000000002E-3</v>
      </c>
      <c r="Y126" s="164">
        <f>X126*K126</f>
        <v>0.37760000000000005</v>
      </c>
      <c r="Z126" s="164">
        <v>0</v>
      </c>
      <c r="AA126" s="165">
        <f>Z126*K126</f>
        <v>0</v>
      </c>
      <c r="AR126" s="20" t="s">
        <v>140</v>
      </c>
      <c r="AT126" s="20" t="s">
        <v>136</v>
      </c>
      <c r="AU126" s="20" t="s">
        <v>97</v>
      </c>
      <c r="AY126" s="20" t="s">
        <v>135</v>
      </c>
      <c r="BE126" s="102">
        <f>IF(U126="základná",N126,0)</f>
        <v>0</v>
      </c>
      <c r="BF126" s="102">
        <f>IF(U126="znížená",N126,0)</f>
        <v>0</v>
      </c>
      <c r="BG126" s="102">
        <f>IF(U126="zákl. prenesená",N126,0)</f>
        <v>0</v>
      </c>
      <c r="BH126" s="102">
        <f>IF(U126="zníž. prenesená",N126,0)</f>
        <v>0</v>
      </c>
      <c r="BI126" s="102">
        <f>IF(U126="nulová",N126,0)</f>
        <v>0</v>
      </c>
      <c r="BJ126" s="20" t="s">
        <v>97</v>
      </c>
      <c r="BK126" s="166">
        <f>ROUND(L126*K126,3)</f>
        <v>0</v>
      </c>
      <c r="BL126" s="20" t="s">
        <v>140</v>
      </c>
      <c r="BM126" s="20" t="s">
        <v>152</v>
      </c>
    </row>
    <row r="127" spans="2:65" s="10" customFormat="1" ht="16.5" customHeight="1">
      <c r="B127" s="167"/>
      <c r="C127" s="168"/>
      <c r="D127" s="168"/>
      <c r="E127" s="169" t="s">
        <v>5</v>
      </c>
      <c r="F127" s="230" t="s">
        <v>95</v>
      </c>
      <c r="G127" s="231"/>
      <c r="H127" s="231"/>
      <c r="I127" s="231"/>
      <c r="J127" s="168"/>
      <c r="K127" s="170">
        <v>80</v>
      </c>
      <c r="L127" s="168"/>
      <c r="M127" s="168"/>
      <c r="N127" s="168"/>
      <c r="O127" s="168"/>
      <c r="P127" s="168"/>
      <c r="Q127" s="168"/>
      <c r="R127" s="171"/>
      <c r="T127" s="172"/>
      <c r="U127" s="168"/>
      <c r="V127" s="168"/>
      <c r="W127" s="168"/>
      <c r="X127" s="168"/>
      <c r="Y127" s="168"/>
      <c r="Z127" s="168"/>
      <c r="AA127" s="173"/>
      <c r="AT127" s="174" t="s">
        <v>145</v>
      </c>
      <c r="AU127" s="174" t="s">
        <v>97</v>
      </c>
      <c r="AV127" s="10" t="s">
        <v>97</v>
      </c>
      <c r="AW127" s="10" t="s">
        <v>31</v>
      </c>
      <c r="AX127" s="10" t="s">
        <v>79</v>
      </c>
      <c r="AY127" s="174" t="s">
        <v>135</v>
      </c>
    </row>
    <row r="128" spans="2:65" s="9" customFormat="1" ht="29.85" customHeight="1">
      <c r="B128" s="147"/>
      <c r="C128" s="148"/>
      <c r="D128" s="157" t="s">
        <v>107</v>
      </c>
      <c r="E128" s="157"/>
      <c r="F128" s="157"/>
      <c r="G128" s="157"/>
      <c r="H128" s="157"/>
      <c r="I128" s="157"/>
      <c r="J128" s="157"/>
      <c r="K128" s="157"/>
      <c r="L128" s="157"/>
      <c r="M128" s="157"/>
      <c r="N128" s="257">
        <f>BK128</f>
        <v>0</v>
      </c>
      <c r="O128" s="258"/>
      <c r="P128" s="258"/>
      <c r="Q128" s="258"/>
      <c r="R128" s="150"/>
      <c r="T128" s="151"/>
      <c r="U128" s="148"/>
      <c r="V128" s="148"/>
      <c r="W128" s="152">
        <f>SUM(W129:W141)</f>
        <v>0</v>
      </c>
      <c r="X128" s="148"/>
      <c r="Y128" s="152">
        <f>SUM(Y129:Y141)</f>
        <v>6.6199999999999995E-2</v>
      </c>
      <c r="Z128" s="148"/>
      <c r="AA128" s="153">
        <f>SUM(AA129:AA141)</f>
        <v>3.6799999999999997</v>
      </c>
      <c r="AR128" s="154" t="s">
        <v>79</v>
      </c>
      <c r="AT128" s="155" t="s">
        <v>73</v>
      </c>
      <c r="AU128" s="155" t="s">
        <v>79</v>
      </c>
      <c r="AY128" s="154" t="s">
        <v>135</v>
      </c>
      <c r="BK128" s="156">
        <f>SUM(BK129:BK141)</f>
        <v>0</v>
      </c>
    </row>
    <row r="129" spans="2:65" s="1" customFormat="1" ht="25.5" customHeight="1">
      <c r="B129" s="129"/>
      <c r="C129" s="158" t="s">
        <v>153</v>
      </c>
      <c r="D129" s="158" t="s">
        <v>136</v>
      </c>
      <c r="E129" s="159" t="s">
        <v>154</v>
      </c>
      <c r="F129" s="229" t="s">
        <v>155</v>
      </c>
      <c r="G129" s="229"/>
      <c r="H129" s="229"/>
      <c r="I129" s="229"/>
      <c r="J129" s="160" t="s">
        <v>139</v>
      </c>
      <c r="K129" s="161">
        <v>40</v>
      </c>
      <c r="L129" s="251">
        <v>0</v>
      </c>
      <c r="M129" s="251"/>
      <c r="N129" s="252">
        <f>ROUND(L129*K129,3)</f>
        <v>0</v>
      </c>
      <c r="O129" s="252"/>
      <c r="P129" s="252"/>
      <c r="Q129" s="252"/>
      <c r="R129" s="132"/>
      <c r="T129" s="163" t="s">
        <v>5</v>
      </c>
      <c r="U129" s="45" t="s">
        <v>41</v>
      </c>
      <c r="V129" s="37"/>
      <c r="W129" s="164">
        <f>V129*K129</f>
        <v>0</v>
      </c>
      <c r="X129" s="164">
        <v>1.5299999999999999E-3</v>
      </c>
      <c r="Y129" s="164">
        <f>X129*K129</f>
        <v>6.1199999999999997E-2</v>
      </c>
      <c r="Z129" s="164">
        <v>0</v>
      </c>
      <c r="AA129" s="165">
        <f>Z129*K129</f>
        <v>0</v>
      </c>
      <c r="AR129" s="20" t="s">
        <v>140</v>
      </c>
      <c r="AT129" s="20" t="s">
        <v>136</v>
      </c>
      <c r="AU129" s="20" t="s">
        <v>97</v>
      </c>
      <c r="AY129" s="20" t="s">
        <v>135</v>
      </c>
      <c r="BE129" s="102">
        <f>IF(U129="základná",N129,0)</f>
        <v>0</v>
      </c>
      <c r="BF129" s="102">
        <f>IF(U129="znížená",N129,0)</f>
        <v>0</v>
      </c>
      <c r="BG129" s="102">
        <f>IF(U129="zákl. prenesená",N129,0)</f>
        <v>0</v>
      </c>
      <c r="BH129" s="102">
        <f>IF(U129="zníž. prenesená",N129,0)</f>
        <v>0</v>
      </c>
      <c r="BI129" s="102">
        <f>IF(U129="nulová",N129,0)</f>
        <v>0</v>
      </c>
      <c r="BJ129" s="20" t="s">
        <v>97</v>
      </c>
      <c r="BK129" s="166">
        <f>ROUND(L129*K129,3)</f>
        <v>0</v>
      </c>
      <c r="BL129" s="20" t="s">
        <v>140</v>
      </c>
      <c r="BM129" s="20" t="s">
        <v>156</v>
      </c>
    </row>
    <row r="130" spans="2:65" s="10" customFormat="1" ht="16.5" customHeight="1">
      <c r="B130" s="167"/>
      <c r="C130" s="168"/>
      <c r="D130" s="168"/>
      <c r="E130" s="169" t="s">
        <v>5</v>
      </c>
      <c r="F130" s="230" t="s">
        <v>157</v>
      </c>
      <c r="G130" s="231"/>
      <c r="H130" s="231"/>
      <c r="I130" s="231"/>
      <c r="J130" s="168"/>
      <c r="K130" s="170">
        <v>40</v>
      </c>
      <c r="L130" s="168"/>
      <c r="M130" s="168"/>
      <c r="N130" s="168"/>
      <c r="O130" s="168"/>
      <c r="P130" s="168"/>
      <c r="Q130" s="168"/>
      <c r="R130" s="171"/>
      <c r="T130" s="172"/>
      <c r="U130" s="168"/>
      <c r="V130" s="168"/>
      <c r="W130" s="168"/>
      <c r="X130" s="168"/>
      <c r="Y130" s="168"/>
      <c r="Z130" s="168"/>
      <c r="AA130" s="173"/>
      <c r="AT130" s="174" t="s">
        <v>145</v>
      </c>
      <c r="AU130" s="174" t="s">
        <v>97</v>
      </c>
      <c r="AV130" s="10" t="s">
        <v>97</v>
      </c>
      <c r="AW130" s="10" t="s">
        <v>31</v>
      </c>
      <c r="AX130" s="10" t="s">
        <v>79</v>
      </c>
      <c r="AY130" s="174" t="s">
        <v>135</v>
      </c>
    </row>
    <row r="131" spans="2:65" s="1" customFormat="1" ht="16.5" customHeight="1">
      <c r="B131" s="129"/>
      <c r="C131" s="158" t="s">
        <v>158</v>
      </c>
      <c r="D131" s="158" t="s">
        <v>136</v>
      </c>
      <c r="E131" s="159" t="s">
        <v>159</v>
      </c>
      <c r="F131" s="229" t="s">
        <v>160</v>
      </c>
      <c r="G131" s="229"/>
      <c r="H131" s="229"/>
      <c r="I131" s="229"/>
      <c r="J131" s="160" t="s">
        <v>139</v>
      </c>
      <c r="K131" s="161">
        <v>100</v>
      </c>
      <c r="L131" s="251">
        <v>0</v>
      </c>
      <c r="M131" s="251"/>
      <c r="N131" s="252">
        <f>ROUND(L131*K131,3)</f>
        <v>0</v>
      </c>
      <c r="O131" s="252"/>
      <c r="P131" s="252"/>
      <c r="Q131" s="252"/>
      <c r="R131" s="132"/>
      <c r="T131" s="163" t="s">
        <v>5</v>
      </c>
      <c r="U131" s="45" t="s">
        <v>41</v>
      </c>
      <c r="V131" s="37"/>
      <c r="W131" s="164">
        <f>V131*K131</f>
        <v>0</v>
      </c>
      <c r="X131" s="164">
        <v>5.0000000000000002E-5</v>
      </c>
      <c r="Y131" s="164">
        <f>X131*K131</f>
        <v>5.0000000000000001E-3</v>
      </c>
      <c r="Z131" s="164">
        <v>0</v>
      </c>
      <c r="AA131" s="165">
        <f>Z131*K131</f>
        <v>0</v>
      </c>
      <c r="AR131" s="20" t="s">
        <v>140</v>
      </c>
      <c r="AT131" s="20" t="s">
        <v>136</v>
      </c>
      <c r="AU131" s="20" t="s">
        <v>97</v>
      </c>
      <c r="AY131" s="20" t="s">
        <v>135</v>
      </c>
      <c r="BE131" s="102">
        <f>IF(U131="základná",N131,0)</f>
        <v>0</v>
      </c>
      <c r="BF131" s="102">
        <f>IF(U131="znížená",N131,0)</f>
        <v>0</v>
      </c>
      <c r="BG131" s="102">
        <f>IF(U131="zákl. prenesená",N131,0)</f>
        <v>0</v>
      </c>
      <c r="BH131" s="102">
        <f>IF(U131="zníž. prenesená",N131,0)</f>
        <v>0</v>
      </c>
      <c r="BI131" s="102">
        <f>IF(U131="nulová",N131,0)</f>
        <v>0</v>
      </c>
      <c r="BJ131" s="20" t="s">
        <v>97</v>
      </c>
      <c r="BK131" s="166">
        <f>ROUND(L131*K131,3)</f>
        <v>0</v>
      </c>
      <c r="BL131" s="20" t="s">
        <v>140</v>
      </c>
      <c r="BM131" s="20" t="s">
        <v>161</v>
      </c>
    </row>
    <row r="132" spans="2:65" s="1" customFormat="1" ht="38.25" customHeight="1">
      <c r="B132" s="129"/>
      <c r="C132" s="158" t="s">
        <v>162</v>
      </c>
      <c r="D132" s="158" t="s">
        <v>136</v>
      </c>
      <c r="E132" s="159" t="s">
        <v>163</v>
      </c>
      <c r="F132" s="229" t="s">
        <v>164</v>
      </c>
      <c r="G132" s="229"/>
      <c r="H132" s="229"/>
      <c r="I132" s="229"/>
      <c r="J132" s="160" t="s">
        <v>139</v>
      </c>
      <c r="K132" s="161">
        <v>80</v>
      </c>
      <c r="L132" s="251">
        <v>0</v>
      </c>
      <c r="M132" s="251"/>
      <c r="N132" s="252">
        <f>ROUND(L132*K132,3)</f>
        <v>0</v>
      </c>
      <c r="O132" s="252"/>
      <c r="P132" s="252"/>
      <c r="Q132" s="252"/>
      <c r="R132" s="132"/>
      <c r="T132" s="163" t="s">
        <v>5</v>
      </c>
      <c r="U132" s="45" t="s">
        <v>41</v>
      </c>
      <c r="V132" s="37"/>
      <c r="W132" s="164">
        <f>V132*K132</f>
        <v>0</v>
      </c>
      <c r="X132" s="164">
        <v>0</v>
      </c>
      <c r="Y132" s="164">
        <f>X132*K132</f>
        <v>0</v>
      </c>
      <c r="Z132" s="164">
        <v>4.5999999999999999E-2</v>
      </c>
      <c r="AA132" s="165">
        <f>Z132*K132</f>
        <v>3.6799999999999997</v>
      </c>
      <c r="AR132" s="20" t="s">
        <v>140</v>
      </c>
      <c r="AT132" s="20" t="s">
        <v>136</v>
      </c>
      <c r="AU132" s="20" t="s">
        <v>97</v>
      </c>
      <c r="AY132" s="20" t="s">
        <v>135</v>
      </c>
      <c r="BE132" s="102">
        <f>IF(U132="základná",N132,0)</f>
        <v>0</v>
      </c>
      <c r="BF132" s="102">
        <f>IF(U132="znížená",N132,0)</f>
        <v>0</v>
      </c>
      <c r="BG132" s="102">
        <f>IF(U132="zákl. prenesená",N132,0)</f>
        <v>0</v>
      </c>
      <c r="BH132" s="102">
        <f>IF(U132="zníž. prenesená",N132,0)</f>
        <v>0</v>
      </c>
      <c r="BI132" s="102">
        <f>IF(U132="nulová",N132,0)</f>
        <v>0</v>
      </c>
      <c r="BJ132" s="20" t="s">
        <v>97</v>
      </c>
      <c r="BK132" s="166">
        <f>ROUND(L132*K132,3)</f>
        <v>0</v>
      </c>
      <c r="BL132" s="20" t="s">
        <v>140</v>
      </c>
      <c r="BM132" s="20" t="s">
        <v>165</v>
      </c>
    </row>
    <row r="133" spans="2:65" s="10" customFormat="1" ht="16.5" customHeight="1">
      <c r="B133" s="167"/>
      <c r="C133" s="168"/>
      <c r="D133" s="168"/>
      <c r="E133" s="169" t="s">
        <v>5</v>
      </c>
      <c r="F133" s="230" t="s">
        <v>166</v>
      </c>
      <c r="G133" s="231"/>
      <c r="H133" s="231"/>
      <c r="I133" s="231"/>
      <c r="J133" s="168"/>
      <c r="K133" s="170">
        <v>60</v>
      </c>
      <c r="L133" s="168"/>
      <c r="M133" s="168"/>
      <c r="N133" s="168"/>
      <c r="O133" s="168"/>
      <c r="P133" s="168"/>
      <c r="Q133" s="168"/>
      <c r="R133" s="171"/>
      <c r="T133" s="172"/>
      <c r="U133" s="168"/>
      <c r="V133" s="168"/>
      <c r="W133" s="168"/>
      <c r="X133" s="168"/>
      <c r="Y133" s="168"/>
      <c r="Z133" s="168"/>
      <c r="AA133" s="173"/>
      <c r="AT133" s="174" t="s">
        <v>145</v>
      </c>
      <c r="AU133" s="174" t="s">
        <v>97</v>
      </c>
      <c r="AV133" s="10" t="s">
        <v>97</v>
      </c>
      <c r="AW133" s="10" t="s">
        <v>31</v>
      </c>
      <c r="AX133" s="10" t="s">
        <v>74</v>
      </c>
      <c r="AY133" s="174" t="s">
        <v>135</v>
      </c>
    </row>
    <row r="134" spans="2:65" s="10" customFormat="1" ht="16.5" customHeight="1">
      <c r="B134" s="167"/>
      <c r="C134" s="168"/>
      <c r="D134" s="168"/>
      <c r="E134" s="169" t="s">
        <v>5</v>
      </c>
      <c r="F134" s="260" t="s">
        <v>167</v>
      </c>
      <c r="G134" s="261"/>
      <c r="H134" s="261"/>
      <c r="I134" s="261"/>
      <c r="J134" s="168"/>
      <c r="K134" s="170">
        <v>20</v>
      </c>
      <c r="L134" s="168"/>
      <c r="M134" s="168"/>
      <c r="N134" s="168"/>
      <c r="O134" s="168"/>
      <c r="P134" s="168"/>
      <c r="Q134" s="168"/>
      <c r="R134" s="171"/>
      <c r="T134" s="172"/>
      <c r="U134" s="168"/>
      <c r="V134" s="168"/>
      <c r="W134" s="168"/>
      <c r="X134" s="168"/>
      <c r="Y134" s="168"/>
      <c r="Z134" s="168"/>
      <c r="AA134" s="173"/>
      <c r="AT134" s="174" t="s">
        <v>145</v>
      </c>
      <c r="AU134" s="174" t="s">
        <v>97</v>
      </c>
      <c r="AV134" s="10" t="s">
        <v>97</v>
      </c>
      <c r="AW134" s="10" t="s">
        <v>31</v>
      </c>
      <c r="AX134" s="10" t="s">
        <v>74</v>
      </c>
      <c r="AY134" s="174" t="s">
        <v>135</v>
      </c>
    </row>
    <row r="135" spans="2:65" s="11" customFormat="1" ht="16.5" customHeight="1">
      <c r="B135" s="175"/>
      <c r="C135" s="176"/>
      <c r="D135" s="176"/>
      <c r="E135" s="177" t="s">
        <v>95</v>
      </c>
      <c r="F135" s="262" t="s">
        <v>168</v>
      </c>
      <c r="G135" s="263"/>
      <c r="H135" s="263"/>
      <c r="I135" s="263"/>
      <c r="J135" s="176"/>
      <c r="K135" s="178">
        <v>80</v>
      </c>
      <c r="L135" s="176"/>
      <c r="M135" s="176"/>
      <c r="N135" s="176"/>
      <c r="O135" s="176"/>
      <c r="P135" s="176"/>
      <c r="Q135" s="176"/>
      <c r="R135" s="179"/>
      <c r="T135" s="180"/>
      <c r="U135" s="176"/>
      <c r="V135" s="176"/>
      <c r="W135" s="176"/>
      <c r="X135" s="176"/>
      <c r="Y135" s="176"/>
      <c r="Z135" s="176"/>
      <c r="AA135" s="181"/>
      <c r="AT135" s="182" t="s">
        <v>145</v>
      </c>
      <c r="AU135" s="182" t="s">
        <v>97</v>
      </c>
      <c r="AV135" s="11" t="s">
        <v>140</v>
      </c>
      <c r="AW135" s="11" t="s">
        <v>31</v>
      </c>
      <c r="AX135" s="11" t="s">
        <v>79</v>
      </c>
      <c r="AY135" s="182" t="s">
        <v>135</v>
      </c>
    </row>
    <row r="136" spans="2:65" s="1" customFormat="1" ht="38.25" customHeight="1">
      <c r="B136" s="129"/>
      <c r="C136" s="158" t="s">
        <v>169</v>
      </c>
      <c r="D136" s="158" t="s">
        <v>136</v>
      </c>
      <c r="E136" s="159" t="s">
        <v>170</v>
      </c>
      <c r="F136" s="229" t="s">
        <v>171</v>
      </c>
      <c r="G136" s="229"/>
      <c r="H136" s="229"/>
      <c r="I136" s="229"/>
      <c r="J136" s="160" t="s">
        <v>172</v>
      </c>
      <c r="K136" s="161">
        <v>4.0599999999999996</v>
      </c>
      <c r="L136" s="251">
        <v>0</v>
      </c>
      <c r="M136" s="251"/>
      <c r="N136" s="252">
        <f t="shared" ref="N136:N141" si="5">ROUND(L136*K136,3)</f>
        <v>0</v>
      </c>
      <c r="O136" s="252"/>
      <c r="P136" s="252"/>
      <c r="Q136" s="252"/>
      <c r="R136" s="132"/>
      <c r="T136" s="163" t="s">
        <v>5</v>
      </c>
      <c r="U136" s="45" t="s">
        <v>41</v>
      </c>
      <c r="V136" s="37"/>
      <c r="W136" s="164">
        <f t="shared" ref="W136:W141" si="6">V136*K136</f>
        <v>0</v>
      </c>
      <c r="X136" s="164">
        <v>0</v>
      </c>
      <c r="Y136" s="164">
        <f t="shared" ref="Y136:Y141" si="7">X136*K136</f>
        <v>0</v>
      </c>
      <c r="Z136" s="164">
        <v>0</v>
      </c>
      <c r="AA136" s="165">
        <f t="shared" ref="AA136:AA141" si="8">Z136*K136</f>
        <v>0</v>
      </c>
      <c r="AR136" s="20" t="s">
        <v>140</v>
      </c>
      <c r="AT136" s="20" t="s">
        <v>136</v>
      </c>
      <c r="AU136" s="20" t="s">
        <v>97</v>
      </c>
      <c r="AY136" s="20" t="s">
        <v>135</v>
      </c>
      <c r="BE136" s="102">
        <f t="shared" ref="BE136:BE141" si="9">IF(U136="základná",N136,0)</f>
        <v>0</v>
      </c>
      <c r="BF136" s="102">
        <f t="shared" ref="BF136:BF141" si="10">IF(U136="znížená",N136,0)</f>
        <v>0</v>
      </c>
      <c r="BG136" s="102">
        <f t="shared" ref="BG136:BG141" si="11">IF(U136="zákl. prenesená",N136,0)</f>
        <v>0</v>
      </c>
      <c r="BH136" s="102">
        <f t="shared" ref="BH136:BH141" si="12">IF(U136="zníž. prenesená",N136,0)</f>
        <v>0</v>
      </c>
      <c r="BI136" s="102">
        <f t="shared" ref="BI136:BI141" si="13">IF(U136="nulová",N136,0)</f>
        <v>0</v>
      </c>
      <c r="BJ136" s="20" t="s">
        <v>97</v>
      </c>
      <c r="BK136" s="166">
        <f t="shared" ref="BK136:BK141" si="14">ROUND(L136*K136,3)</f>
        <v>0</v>
      </c>
      <c r="BL136" s="20" t="s">
        <v>140</v>
      </c>
      <c r="BM136" s="20" t="s">
        <v>173</v>
      </c>
    </row>
    <row r="137" spans="2:65" s="1" customFormat="1" ht="25.5" customHeight="1">
      <c r="B137" s="129"/>
      <c r="C137" s="158" t="s">
        <v>174</v>
      </c>
      <c r="D137" s="158" t="s">
        <v>136</v>
      </c>
      <c r="E137" s="159" t="s">
        <v>175</v>
      </c>
      <c r="F137" s="229" t="s">
        <v>176</v>
      </c>
      <c r="G137" s="229"/>
      <c r="H137" s="229"/>
      <c r="I137" s="229"/>
      <c r="J137" s="160" t="s">
        <v>172</v>
      </c>
      <c r="K137" s="161">
        <v>4.0599999999999996</v>
      </c>
      <c r="L137" s="251">
        <v>0</v>
      </c>
      <c r="M137" s="251"/>
      <c r="N137" s="252">
        <f t="shared" si="5"/>
        <v>0</v>
      </c>
      <c r="O137" s="252"/>
      <c r="P137" s="252"/>
      <c r="Q137" s="252"/>
      <c r="R137" s="132"/>
      <c r="T137" s="163" t="s">
        <v>5</v>
      </c>
      <c r="U137" s="45" t="s">
        <v>41</v>
      </c>
      <c r="V137" s="37"/>
      <c r="W137" s="164">
        <f t="shared" si="6"/>
        <v>0</v>
      </c>
      <c r="X137" s="164">
        <v>0</v>
      </c>
      <c r="Y137" s="164">
        <f t="shared" si="7"/>
        <v>0</v>
      </c>
      <c r="Z137" s="164">
        <v>0</v>
      </c>
      <c r="AA137" s="165">
        <f t="shared" si="8"/>
        <v>0</v>
      </c>
      <c r="AR137" s="20" t="s">
        <v>140</v>
      </c>
      <c r="AT137" s="20" t="s">
        <v>136</v>
      </c>
      <c r="AU137" s="20" t="s">
        <v>97</v>
      </c>
      <c r="AY137" s="20" t="s">
        <v>135</v>
      </c>
      <c r="BE137" s="102">
        <f t="shared" si="9"/>
        <v>0</v>
      </c>
      <c r="BF137" s="102">
        <f t="shared" si="10"/>
        <v>0</v>
      </c>
      <c r="BG137" s="102">
        <f t="shared" si="11"/>
        <v>0</v>
      </c>
      <c r="BH137" s="102">
        <f t="shared" si="12"/>
        <v>0</v>
      </c>
      <c r="BI137" s="102">
        <f t="shared" si="13"/>
        <v>0</v>
      </c>
      <c r="BJ137" s="20" t="s">
        <v>97</v>
      </c>
      <c r="BK137" s="166">
        <f t="shared" si="14"/>
        <v>0</v>
      </c>
      <c r="BL137" s="20" t="s">
        <v>140</v>
      </c>
      <c r="BM137" s="20" t="s">
        <v>177</v>
      </c>
    </row>
    <row r="138" spans="2:65" s="1" customFormat="1" ht="25.5" customHeight="1">
      <c r="B138" s="129"/>
      <c r="C138" s="158" t="s">
        <v>178</v>
      </c>
      <c r="D138" s="158" t="s">
        <v>136</v>
      </c>
      <c r="E138" s="159" t="s">
        <v>179</v>
      </c>
      <c r="F138" s="229" t="s">
        <v>180</v>
      </c>
      <c r="G138" s="229"/>
      <c r="H138" s="229"/>
      <c r="I138" s="229"/>
      <c r="J138" s="160" t="s">
        <v>172</v>
      </c>
      <c r="K138" s="161">
        <v>56.84</v>
      </c>
      <c r="L138" s="251">
        <v>0</v>
      </c>
      <c r="M138" s="251"/>
      <c r="N138" s="252">
        <f t="shared" si="5"/>
        <v>0</v>
      </c>
      <c r="O138" s="252"/>
      <c r="P138" s="252"/>
      <c r="Q138" s="252"/>
      <c r="R138" s="132"/>
      <c r="T138" s="163" t="s">
        <v>5</v>
      </c>
      <c r="U138" s="45" t="s">
        <v>41</v>
      </c>
      <c r="V138" s="37"/>
      <c r="W138" s="164">
        <f t="shared" si="6"/>
        <v>0</v>
      </c>
      <c r="X138" s="164">
        <v>0</v>
      </c>
      <c r="Y138" s="164">
        <f t="shared" si="7"/>
        <v>0</v>
      </c>
      <c r="Z138" s="164">
        <v>0</v>
      </c>
      <c r="AA138" s="165">
        <f t="shared" si="8"/>
        <v>0</v>
      </c>
      <c r="AR138" s="20" t="s">
        <v>140</v>
      </c>
      <c r="AT138" s="20" t="s">
        <v>136</v>
      </c>
      <c r="AU138" s="20" t="s">
        <v>97</v>
      </c>
      <c r="AY138" s="20" t="s">
        <v>135</v>
      </c>
      <c r="BE138" s="102">
        <f t="shared" si="9"/>
        <v>0</v>
      </c>
      <c r="BF138" s="102">
        <f t="shared" si="10"/>
        <v>0</v>
      </c>
      <c r="BG138" s="102">
        <f t="shared" si="11"/>
        <v>0</v>
      </c>
      <c r="BH138" s="102">
        <f t="shared" si="12"/>
        <v>0</v>
      </c>
      <c r="BI138" s="102">
        <f t="shared" si="13"/>
        <v>0</v>
      </c>
      <c r="BJ138" s="20" t="s">
        <v>97</v>
      </c>
      <c r="BK138" s="166">
        <f t="shared" si="14"/>
        <v>0</v>
      </c>
      <c r="BL138" s="20" t="s">
        <v>140</v>
      </c>
      <c r="BM138" s="20" t="s">
        <v>181</v>
      </c>
    </row>
    <row r="139" spans="2:65" s="1" customFormat="1" ht="25.5" customHeight="1">
      <c r="B139" s="129"/>
      <c r="C139" s="158" t="s">
        <v>182</v>
      </c>
      <c r="D139" s="158" t="s">
        <v>136</v>
      </c>
      <c r="E139" s="159" t="s">
        <v>183</v>
      </c>
      <c r="F139" s="229" t="s">
        <v>184</v>
      </c>
      <c r="G139" s="229"/>
      <c r="H139" s="229"/>
      <c r="I139" s="229"/>
      <c r="J139" s="160" t="s">
        <v>172</v>
      </c>
      <c r="K139" s="161">
        <v>4.0599999999999996</v>
      </c>
      <c r="L139" s="251">
        <v>0</v>
      </c>
      <c r="M139" s="251"/>
      <c r="N139" s="252">
        <f t="shared" si="5"/>
        <v>0</v>
      </c>
      <c r="O139" s="252"/>
      <c r="P139" s="252"/>
      <c r="Q139" s="252"/>
      <c r="R139" s="132"/>
      <c r="T139" s="163" t="s">
        <v>5</v>
      </c>
      <c r="U139" s="45" t="s">
        <v>41</v>
      </c>
      <c r="V139" s="37"/>
      <c r="W139" s="164">
        <f t="shared" si="6"/>
        <v>0</v>
      </c>
      <c r="X139" s="164">
        <v>0</v>
      </c>
      <c r="Y139" s="164">
        <f t="shared" si="7"/>
        <v>0</v>
      </c>
      <c r="Z139" s="164">
        <v>0</v>
      </c>
      <c r="AA139" s="165">
        <f t="shared" si="8"/>
        <v>0</v>
      </c>
      <c r="AR139" s="20" t="s">
        <v>140</v>
      </c>
      <c r="AT139" s="20" t="s">
        <v>136</v>
      </c>
      <c r="AU139" s="20" t="s">
        <v>97</v>
      </c>
      <c r="AY139" s="20" t="s">
        <v>135</v>
      </c>
      <c r="BE139" s="102">
        <f t="shared" si="9"/>
        <v>0</v>
      </c>
      <c r="BF139" s="102">
        <f t="shared" si="10"/>
        <v>0</v>
      </c>
      <c r="BG139" s="102">
        <f t="shared" si="11"/>
        <v>0</v>
      </c>
      <c r="BH139" s="102">
        <f t="shared" si="12"/>
        <v>0</v>
      </c>
      <c r="BI139" s="102">
        <f t="shared" si="13"/>
        <v>0</v>
      </c>
      <c r="BJ139" s="20" t="s">
        <v>97</v>
      </c>
      <c r="BK139" s="166">
        <f t="shared" si="14"/>
        <v>0</v>
      </c>
      <c r="BL139" s="20" t="s">
        <v>140</v>
      </c>
      <c r="BM139" s="20" t="s">
        <v>185</v>
      </c>
    </row>
    <row r="140" spans="2:65" s="1" customFormat="1" ht="25.5" customHeight="1">
      <c r="B140" s="129"/>
      <c r="C140" s="158" t="s">
        <v>186</v>
      </c>
      <c r="D140" s="158" t="s">
        <v>136</v>
      </c>
      <c r="E140" s="159" t="s">
        <v>187</v>
      </c>
      <c r="F140" s="229" t="s">
        <v>188</v>
      </c>
      <c r="G140" s="229"/>
      <c r="H140" s="229"/>
      <c r="I140" s="229"/>
      <c r="J140" s="160" t="s">
        <v>172</v>
      </c>
      <c r="K140" s="161">
        <v>32.479999999999997</v>
      </c>
      <c r="L140" s="251">
        <v>0</v>
      </c>
      <c r="M140" s="251"/>
      <c r="N140" s="252">
        <f t="shared" si="5"/>
        <v>0</v>
      </c>
      <c r="O140" s="252"/>
      <c r="P140" s="252"/>
      <c r="Q140" s="252"/>
      <c r="R140" s="132"/>
      <c r="T140" s="163" t="s">
        <v>5</v>
      </c>
      <c r="U140" s="45" t="s">
        <v>41</v>
      </c>
      <c r="V140" s="37"/>
      <c r="W140" s="164">
        <f t="shared" si="6"/>
        <v>0</v>
      </c>
      <c r="X140" s="164">
        <v>0</v>
      </c>
      <c r="Y140" s="164">
        <f t="shared" si="7"/>
        <v>0</v>
      </c>
      <c r="Z140" s="164">
        <v>0</v>
      </c>
      <c r="AA140" s="165">
        <f t="shared" si="8"/>
        <v>0</v>
      </c>
      <c r="AR140" s="20" t="s">
        <v>140</v>
      </c>
      <c r="AT140" s="20" t="s">
        <v>136</v>
      </c>
      <c r="AU140" s="20" t="s">
        <v>97</v>
      </c>
      <c r="AY140" s="20" t="s">
        <v>135</v>
      </c>
      <c r="BE140" s="102">
        <f t="shared" si="9"/>
        <v>0</v>
      </c>
      <c r="BF140" s="102">
        <f t="shared" si="10"/>
        <v>0</v>
      </c>
      <c r="BG140" s="102">
        <f t="shared" si="11"/>
        <v>0</v>
      </c>
      <c r="BH140" s="102">
        <f t="shared" si="12"/>
        <v>0</v>
      </c>
      <c r="BI140" s="102">
        <f t="shared" si="13"/>
        <v>0</v>
      </c>
      <c r="BJ140" s="20" t="s">
        <v>97</v>
      </c>
      <c r="BK140" s="166">
        <f t="shared" si="14"/>
        <v>0</v>
      </c>
      <c r="BL140" s="20" t="s">
        <v>140</v>
      </c>
      <c r="BM140" s="20" t="s">
        <v>189</v>
      </c>
    </row>
    <row r="141" spans="2:65" s="1" customFormat="1" ht="25.5" customHeight="1">
      <c r="B141" s="129"/>
      <c r="C141" s="158" t="s">
        <v>190</v>
      </c>
      <c r="D141" s="158" t="s">
        <v>136</v>
      </c>
      <c r="E141" s="159" t="s">
        <v>191</v>
      </c>
      <c r="F141" s="229" t="s">
        <v>192</v>
      </c>
      <c r="G141" s="229"/>
      <c r="H141" s="229"/>
      <c r="I141" s="229"/>
      <c r="J141" s="160" t="s">
        <v>172</v>
      </c>
      <c r="K141" s="161">
        <v>4.0599999999999996</v>
      </c>
      <c r="L141" s="251">
        <v>0</v>
      </c>
      <c r="M141" s="251"/>
      <c r="N141" s="252">
        <f t="shared" si="5"/>
        <v>0</v>
      </c>
      <c r="O141" s="252"/>
      <c r="P141" s="252"/>
      <c r="Q141" s="252"/>
      <c r="R141" s="132"/>
      <c r="T141" s="163" t="s">
        <v>5</v>
      </c>
      <c r="U141" s="45" t="s">
        <v>41</v>
      </c>
      <c r="V141" s="37"/>
      <c r="W141" s="164">
        <f t="shared" si="6"/>
        <v>0</v>
      </c>
      <c r="X141" s="164">
        <v>0</v>
      </c>
      <c r="Y141" s="164">
        <f t="shared" si="7"/>
        <v>0</v>
      </c>
      <c r="Z141" s="164">
        <v>0</v>
      </c>
      <c r="AA141" s="165">
        <f t="shared" si="8"/>
        <v>0</v>
      </c>
      <c r="AR141" s="20" t="s">
        <v>140</v>
      </c>
      <c r="AT141" s="20" t="s">
        <v>136</v>
      </c>
      <c r="AU141" s="20" t="s">
        <v>97</v>
      </c>
      <c r="AY141" s="20" t="s">
        <v>135</v>
      </c>
      <c r="BE141" s="102">
        <f t="shared" si="9"/>
        <v>0</v>
      </c>
      <c r="BF141" s="102">
        <f t="shared" si="10"/>
        <v>0</v>
      </c>
      <c r="BG141" s="102">
        <f t="shared" si="11"/>
        <v>0</v>
      </c>
      <c r="BH141" s="102">
        <f t="shared" si="12"/>
        <v>0</v>
      </c>
      <c r="BI141" s="102">
        <f t="shared" si="13"/>
        <v>0</v>
      </c>
      <c r="BJ141" s="20" t="s">
        <v>97</v>
      </c>
      <c r="BK141" s="166">
        <f t="shared" si="14"/>
        <v>0</v>
      </c>
      <c r="BL141" s="20" t="s">
        <v>140</v>
      </c>
      <c r="BM141" s="20" t="s">
        <v>193</v>
      </c>
    </row>
    <row r="142" spans="2:65" s="9" customFormat="1" ht="29.85" customHeight="1">
      <c r="B142" s="147"/>
      <c r="C142" s="148"/>
      <c r="D142" s="157" t="s">
        <v>108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53">
        <f>BK142</f>
        <v>0</v>
      </c>
      <c r="O142" s="254"/>
      <c r="P142" s="254"/>
      <c r="Q142" s="254"/>
      <c r="R142" s="150"/>
      <c r="T142" s="151"/>
      <c r="U142" s="148"/>
      <c r="V142" s="148"/>
      <c r="W142" s="152">
        <f>W143</f>
        <v>0</v>
      </c>
      <c r="X142" s="148"/>
      <c r="Y142" s="152">
        <f>Y143</f>
        <v>0</v>
      </c>
      <c r="Z142" s="148"/>
      <c r="AA142" s="153">
        <f>AA143</f>
        <v>0</v>
      </c>
      <c r="AR142" s="154" t="s">
        <v>79</v>
      </c>
      <c r="AT142" s="155" t="s">
        <v>73</v>
      </c>
      <c r="AU142" s="155" t="s">
        <v>79</v>
      </c>
      <c r="AY142" s="154" t="s">
        <v>135</v>
      </c>
      <c r="BK142" s="156">
        <f>BK143</f>
        <v>0</v>
      </c>
    </row>
    <row r="143" spans="2:65" s="1" customFormat="1" ht="38.25" customHeight="1">
      <c r="B143" s="129"/>
      <c r="C143" s="158" t="s">
        <v>194</v>
      </c>
      <c r="D143" s="158" t="s">
        <v>136</v>
      </c>
      <c r="E143" s="159" t="s">
        <v>195</v>
      </c>
      <c r="F143" s="229" t="s">
        <v>196</v>
      </c>
      <c r="G143" s="229"/>
      <c r="H143" s="229"/>
      <c r="I143" s="229"/>
      <c r="J143" s="160" t="s">
        <v>172</v>
      </c>
      <c r="K143" s="161">
        <v>3.9809999999999999</v>
      </c>
      <c r="L143" s="251">
        <v>0</v>
      </c>
      <c r="M143" s="251"/>
      <c r="N143" s="252">
        <f>ROUND(L143*K143,3)</f>
        <v>0</v>
      </c>
      <c r="O143" s="252"/>
      <c r="P143" s="252"/>
      <c r="Q143" s="252"/>
      <c r="R143" s="132"/>
      <c r="T143" s="163" t="s">
        <v>5</v>
      </c>
      <c r="U143" s="45" t="s">
        <v>41</v>
      </c>
      <c r="V143" s="37"/>
      <c r="W143" s="164">
        <f>V143*K143</f>
        <v>0</v>
      </c>
      <c r="X143" s="164">
        <v>0</v>
      </c>
      <c r="Y143" s="164">
        <f>X143*K143</f>
        <v>0</v>
      </c>
      <c r="Z143" s="164">
        <v>0</v>
      </c>
      <c r="AA143" s="165">
        <f>Z143*K143</f>
        <v>0</v>
      </c>
      <c r="AR143" s="20" t="s">
        <v>140</v>
      </c>
      <c r="AT143" s="20" t="s">
        <v>136</v>
      </c>
      <c r="AU143" s="20" t="s">
        <v>97</v>
      </c>
      <c r="AY143" s="20" t="s">
        <v>135</v>
      </c>
      <c r="BE143" s="102">
        <f>IF(U143="základná",N143,0)</f>
        <v>0</v>
      </c>
      <c r="BF143" s="102">
        <f>IF(U143="znížená",N143,0)</f>
        <v>0</v>
      </c>
      <c r="BG143" s="102">
        <f>IF(U143="zákl. prenesená",N143,0)</f>
        <v>0</v>
      </c>
      <c r="BH143" s="102">
        <f>IF(U143="zníž. prenesená",N143,0)</f>
        <v>0</v>
      </c>
      <c r="BI143" s="102">
        <f>IF(U143="nulová",N143,0)</f>
        <v>0</v>
      </c>
      <c r="BJ143" s="20" t="s">
        <v>97</v>
      </c>
      <c r="BK143" s="166">
        <f>ROUND(L143*K143,3)</f>
        <v>0</v>
      </c>
      <c r="BL143" s="20" t="s">
        <v>140</v>
      </c>
      <c r="BM143" s="20" t="s">
        <v>197</v>
      </c>
    </row>
    <row r="144" spans="2:65" s="9" customFormat="1" ht="37.35" customHeight="1">
      <c r="B144" s="147"/>
      <c r="C144" s="148"/>
      <c r="D144" s="149" t="s">
        <v>109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255">
        <f>BK144</f>
        <v>0</v>
      </c>
      <c r="O144" s="256"/>
      <c r="P144" s="256"/>
      <c r="Q144" s="256"/>
      <c r="R144" s="150"/>
      <c r="T144" s="151"/>
      <c r="U144" s="148"/>
      <c r="V144" s="148"/>
      <c r="W144" s="152">
        <f>W145+W150</f>
        <v>0</v>
      </c>
      <c r="X144" s="148"/>
      <c r="Y144" s="152">
        <f>Y145+Y150</f>
        <v>2.64E-2</v>
      </c>
      <c r="Z144" s="148"/>
      <c r="AA144" s="153">
        <f>AA145+AA150</f>
        <v>0.37960000000000005</v>
      </c>
      <c r="AR144" s="154" t="s">
        <v>97</v>
      </c>
      <c r="AT144" s="155" t="s">
        <v>73</v>
      </c>
      <c r="AU144" s="155" t="s">
        <v>74</v>
      </c>
      <c r="AY144" s="154" t="s">
        <v>135</v>
      </c>
      <c r="BK144" s="156">
        <f>BK145+BK150</f>
        <v>0</v>
      </c>
    </row>
    <row r="145" spans="2:65" s="9" customFormat="1" ht="19.95" customHeight="1">
      <c r="B145" s="147"/>
      <c r="C145" s="148"/>
      <c r="D145" s="157" t="s">
        <v>110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257">
        <f>BK145</f>
        <v>0</v>
      </c>
      <c r="O145" s="258"/>
      <c r="P145" s="258"/>
      <c r="Q145" s="258"/>
      <c r="R145" s="150"/>
      <c r="T145" s="151"/>
      <c r="U145" s="148"/>
      <c r="V145" s="148"/>
      <c r="W145" s="152">
        <f>SUM(W146:W149)</f>
        <v>0</v>
      </c>
      <c r="X145" s="148"/>
      <c r="Y145" s="152">
        <f>SUM(Y146:Y149)</f>
        <v>0</v>
      </c>
      <c r="Z145" s="148"/>
      <c r="AA145" s="153">
        <f>SUM(AA146:AA149)</f>
        <v>0.37960000000000005</v>
      </c>
      <c r="AR145" s="154" t="s">
        <v>97</v>
      </c>
      <c r="AT145" s="155" t="s">
        <v>73</v>
      </c>
      <c r="AU145" s="155" t="s">
        <v>79</v>
      </c>
      <c r="AY145" s="154" t="s">
        <v>135</v>
      </c>
      <c r="BK145" s="156">
        <f>SUM(BK146:BK149)</f>
        <v>0</v>
      </c>
    </row>
    <row r="146" spans="2:65" s="1" customFormat="1" ht="25.5" customHeight="1">
      <c r="B146" s="129"/>
      <c r="C146" s="158" t="s">
        <v>198</v>
      </c>
      <c r="D146" s="158" t="s">
        <v>136</v>
      </c>
      <c r="E146" s="159" t="s">
        <v>199</v>
      </c>
      <c r="F146" s="229" t="s">
        <v>200</v>
      </c>
      <c r="G146" s="229"/>
      <c r="H146" s="229"/>
      <c r="I146" s="229"/>
      <c r="J146" s="160" t="s">
        <v>139</v>
      </c>
      <c r="K146" s="161">
        <v>20</v>
      </c>
      <c r="L146" s="251">
        <v>0</v>
      </c>
      <c r="M146" s="251"/>
      <c r="N146" s="252">
        <f>ROUND(L146*K146,3)</f>
        <v>0</v>
      </c>
      <c r="O146" s="252"/>
      <c r="P146" s="252"/>
      <c r="Q146" s="252"/>
      <c r="R146" s="132"/>
      <c r="T146" s="163" t="s">
        <v>5</v>
      </c>
      <c r="U146" s="45" t="s">
        <v>41</v>
      </c>
      <c r="V146" s="37"/>
      <c r="W146" s="164">
        <f>V146*K146</f>
        <v>0</v>
      </c>
      <c r="X146" s="164">
        <v>0</v>
      </c>
      <c r="Y146" s="164">
        <f>X146*K146</f>
        <v>0</v>
      </c>
      <c r="Z146" s="164">
        <v>1.098E-2</v>
      </c>
      <c r="AA146" s="165">
        <f>Z146*K146</f>
        <v>0.21960000000000002</v>
      </c>
      <c r="AR146" s="20" t="s">
        <v>201</v>
      </c>
      <c r="AT146" s="20" t="s">
        <v>136</v>
      </c>
      <c r="AU146" s="20" t="s">
        <v>97</v>
      </c>
      <c r="AY146" s="20" t="s">
        <v>135</v>
      </c>
      <c r="BE146" s="102">
        <f>IF(U146="základná",N146,0)</f>
        <v>0</v>
      </c>
      <c r="BF146" s="102">
        <f>IF(U146="znížená",N146,0)</f>
        <v>0</v>
      </c>
      <c r="BG146" s="102">
        <f>IF(U146="zákl. prenesená",N146,0)</f>
        <v>0</v>
      </c>
      <c r="BH146" s="102">
        <f>IF(U146="zníž. prenesená",N146,0)</f>
        <v>0</v>
      </c>
      <c r="BI146" s="102">
        <f>IF(U146="nulová",N146,0)</f>
        <v>0</v>
      </c>
      <c r="BJ146" s="20" t="s">
        <v>97</v>
      </c>
      <c r="BK146" s="166">
        <f>ROUND(L146*K146,3)</f>
        <v>0</v>
      </c>
      <c r="BL146" s="20" t="s">
        <v>201</v>
      </c>
      <c r="BM146" s="20" t="s">
        <v>202</v>
      </c>
    </row>
    <row r="147" spans="2:65" s="10" customFormat="1" ht="16.5" customHeight="1">
      <c r="B147" s="167"/>
      <c r="C147" s="168"/>
      <c r="D147" s="168"/>
      <c r="E147" s="169" t="s">
        <v>5</v>
      </c>
      <c r="F147" s="230" t="s">
        <v>203</v>
      </c>
      <c r="G147" s="231"/>
      <c r="H147" s="231"/>
      <c r="I147" s="231"/>
      <c r="J147" s="168"/>
      <c r="K147" s="170">
        <v>20</v>
      </c>
      <c r="L147" s="168"/>
      <c r="M147" s="168"/>
      <c r="N147" s="168"/>
      <c r="O147" s="168"/>
      <c r="P147" s="168"/>
      <c r="Q147" s="168"/>
      <c r="R147" s="171"/>
      <c r="T147" s="172"/>
      <c r="U147" s="168"/>
      <c r="V147" s="168"/>
      <c r="W147" s="168"/>
      <c r="X147" s="168"/>
      <c r="Y147" s="168"/>
      <c r="Z147" s="168"/>
      <c r="AA147" s="173"/>
      <c r="AT147" s="174" t="s">
        <v>145</v>
      </c>
      <c r="AU147" s="174" t="s">
        <v>97</v>
      </c>
      <c r="AV147" s="10" t="s">
        <v>97</v>
      </c>
      <c r="AW147" s="10" t="s">
        <v>31</v>
      </c>
      <c r="AX147" s="10" t="s">
        <v>79</v>
      </c>
      <c r="AY147" s="174" t="s">
        <v>135</v>
      </c>
    </row>
    <row r="148" spans="2:65" s="1" customFormat="1" ht="25.5" customHeight="1">
      <c r="B148" s="129"/>
      <c r="C148" s="158" t="s">
        <v>201</v>
      </c>
      <c r="D148" s="158" t="s">
        <v>136</v>
      </c>
      <c r="E148" s="159" t="s">
        <v>204</v>
      </c>
      <c r="F148" s="229" t="s">
        <v>205</v>
      </c>
      <c r="G148" s="229"/>
      <c r="H148" s="229"/>
      <c r="I148" s="229"/>
      <c r="J148" s="160" t="s">
        <v>139</v>
      </c>
      <c r="K148" s="161">
        <v>20</v>
      </c>
      <c r="L148" s="251">
        <v>0</v>
      </c>
      <c r="M148" s="251"/>
      <c r="N148" s="252">
        <f>ROUND(L148*K148,3)</f>
        <v>0</v>
      </c>
      <c r="O148" s="252"/>
      <c r="P148" s="252"/>
      <c r="Q148" s="252"/>
      <c r="R148" s="132"/>
      <c r="T148" s="163" t="s">
        <v>5</v>
      </c>
      <c r="U148" s="45" t="s">
        <v>41</v>
      </c>
      <c r="V148" s="37"/>
      <c r="W148" s="164">
        <f>V148*K148</f>
        <v>0</v>
      </c>
      <c r="X148" s="164">
        <v>0</v>
      </c>
      <c r="Y148" s="164">
        <f>X148*K148</f>
        <v>0</v>
      </c>
      <c r="Z148" s="164">
        <v>8.0000000000000002E-3</v>
      </c>
      <c r="AA148" s="165">
        <f>Z148*K148</f>
        <v>0.16</v>
      </c>
      <c r="AR148" s="20" t="s">
        <v>201</v>
      </c>
      <c r="AT148" s="20" t="s">
        <v>136</v>
      </c>
      <c r="AU148" s="20" t="s">
        <v>97</v>
      </c>
      <c r="AY148" s="20" t="s">
        <v>135</v>
      </c>
      <c r="BE148" s="102">
        <f>IF(U148="základná",N148,0)</f>
        <v>0</v>
      </c>
      <c r="BF148" s="102">
        <f>IF(U148="znížená",N148,0)</f>
        <v>0</v>
      </c>
      <c r="BG148" s="102">
        <f>IF(U148="zákl. prenesená",N148,0)</f>
        <v>0</v>
      </c>
      <c r="BH148" s="102">
        <f>IF(U148="zníž. prenesená",N148,0)</f>
        <v>0</v>
      </c>
      <c r="BI148" s="102">
        <f>IF(U148="nulová",N148,0)</f>
        <v>0</v>
      </c>
      <c r="BJ148" s="20" t="s">
        <v>97</v>
      </c>
      <c r="BK148" s="166">
        <f>ROUND(L148*K148,3)</f>
        <v>0</v>
      </c>
      <c r="BL148" s="20" t="s">
        <v>201</v>
      </c>
      <c r="BM148" s="20" t="s">
        <v>206</v>
      </c>
    </row>
    <row r="149" spans="2:65" s="1" customFormat="1" ht="25.5" customHeight="1">
      <c r="B149" s="129"/>
      <c r="C149" s="158" t="s">
        <v>207</v>
      </c>
      <c r="D149" s="158" t="s">
        <v>136</v>
      </c>
      <c r="E149" s="159" t="s">
        <v>208</v>
      </c>
      <c r="F149" s="229" t="s">
        <v>209</v>
      </c>
      <c r="G149" s="229"/>
      <c r="H149" s="229"/>
      <c r="I149" s="229"/>
      <c r="J149" s="160" t="s">
        <v>210</v>
      </c>
      <c r="K149" s="162">
        <v>0</v>
      </c>
      <c r="L149" s="251">
        <v>0</v>
      </c>
      <c r="M149" s="251"/>
      <c r="N149" s="252">
        <f>ROUND(L149*K149,3)</f>
        <v>0</v>
      </c>
      <c r="O149" s="252"/>
      <c r="P149" s="252"/>
      <c r="Q149" s="252"/>
      <c r="R149" s="132"/>
      <c r="T149" s="163" t="s">
        <v>5</v>
      </c>
      <c r="U149" s="45" t="s">
        <v>41</v>
      </c>
      <c r="V149" s="37"/>
      <c r="W149" s="164">
        <f>V149*K149</f>
        <v>0</v>
      </c>
      <c r="X149" s="164">
        <v>0</v>
      </c>
      <c r="Y149" s="164">
        <f>X149*K149</f>
        <v>0</v>
      </c>
      <c r="Z149" s="164">
        <v>0</v>
      </c>
      <c r="AA149" s="165">
        <f>Z149*K149</f>
        <v>0</v>
      </c>
      <c r="AR149" s="20" t="s">
        <v>201</v>
      </c>
      <c r="AT149" s="20" t="s">
        <v>136</v>
      </c>
      <c r="AU149" s="20" t="s">
        <v>97</v>
      </c>
      <c r="AY149" s="20" t="s">
        <v>135</v>
      </c>
      <c r="BE149" s="102">
        <f>IF(U149="základná",N149,0)</f>
        <v>0</v>
      </c>
      <c r="BF149" s="102">
        <f>IF(U149="znížená",N149,0)</f>
        <v>0</v>
      </c>
      <c r="BG149" s="102">
        <f>IF(U149="zákl. prenesená",N149,0)</f>
        <v>0</v>
      </c>
      <c r="BH149" s="102">
        <f>IF(U149="zníž. prenesená",N149,0)</f>
        <v>0</v>
      </c>
      <c r="BI149" s="102">
        <f>IF(U149="nulová",N149,0)</f>
        <v>0</v>
      </c>
      <c r="BJ149" s="20" t="s">
        <v>97</v>
      </c>
      <c r="BK149" s="166">
        <f>ROUND(L149*K149,3)</f>
        <v>0</v>
      </c>
      <c r="BL149" s="20" t="s">
        <v>201</v>
      </c>
      <c r="BM149" s="20" t="s">
        <v>211</v>
      </c>
    </row>
    <row r="150" spans="2:65" s="9" customFormat="1" ht="29.85" customHeight="1">
      <c r="B150" s="147"/>
      <c r="C150" s="148"/>
      <c r="D150" s="157" t="s">
        <v>111</v>
      </c>
      <c r="E150" s="157"/>
      <c r="F150" s="157"/>
      <c r="G150" s="157"/>
      <c r="H150" s="157"/>
      <c r="I150" s="157"/>
      <c r="J150" s="157"/>
      <c r="K150" s="157"/>
      <c r="L150" s="157"/>
      <c r="M150" s="157"/>
      <c r="N150" s="253">
        <f>BK150</f>
        <v>0</v>
      </c>
      <c r="O150" s="254"/>
      <c r="P150" s="254"/>
      <c r="Q150" s="254"/>
      <c r="R150" s="150"/>
      <c r="T150" s="151"/>
      <c r="U150" s="148"/>
      <c r="V150" s="148"/>
      <c r="W150" s="152">
        <f>W151</f>
        <v>0</v>
      </c>
      <c r="X150" s="148"/>
      <c r="Y150" s="152">
        <f>Y151</f>
        <v>2.64E-2</v>
      </c>
      <c r="Z150" s="148"/>
      <c r="AA150" s="153">
        <f>AA151</f>
        <v>0</v>
      </c>
      <c r="AR150" s="154" t="s">
        <v>97</v>
      </c>
      <c r="AT150" s="155" t="s">
        <v>73</v>
      </c>
      <c r="AU150" s="155" t="s">
        <v>79</v>
      </c>
      <c r="AY150" s="154" t="s">
        <v>135</v>
      </c>
      <c r="BK150" s="156">
        <f>BK151</f>
        <v>0</v>
      </c>
    </row>
    <row r="151" spans="2:65" s="1" customFormat="1" ht="63.75" customHeight="1">
      <c r="B151" s="129"/>
      <c r="C151" s="158" t="s">
        <v>212</v>
      </c>
      <c r="D151" s="158" t="s">
        <v>136</v>
      </c>
      <c r="E151" s="159" t="s">
        <v>213</v>
      </c>
      <c r="F151" s="229" t="s">
        <v>214</v>
      </c>
      <c r="G151" s="229"/>
      <c r="H151" s="229"/>
      <c r="I151" s="229"/>
      <c r="J151" s="160" t="s">
        <v>139</v>
      </c>
      <c r="K151" s="161">
        <v>80</v>
      </c>
      <c r="L151" s="251">
        <v>0</v>
      </c>
      <c r="M151" s="251"/>
      <c r="N151" s="252">
        <f>ROUND(L151*K151,3)</f>
        <v>0</v>
      </c>
      <c r="O151" s="252"/>
      <c r="P151" s="252"/>
      <c r="Q151" s="252"/>
      <c r="R151" s="132"/>
      <c r="T151" s="163" t="s">
        <v>5</v>
      </c>
      <c r="U151" s="45" t="s">
        <v>41</v>
      </c>
      <c r="V151" s="37"/>
      <c r="W151" s="164">
        <f>V151*K151</f>
        <v>0</v>
      </c>
      <c r="X151" s="164">
        <v>3.3E-4</v>
      </c>
      <c r="Y151" s="164">
        <f>X151*K151</f>
        <v>2.64E-2</v>
      </c>
      <c r="Z151" s="164">
        <v>0</v>
      </c>
      <c r="AA151" s="165">
        <f>Z151*K151</f>
        <v>0</v>
      </c>
      <c r="AR151" s="20" t="s">
        <v>201</v>
      </c>
      <c r="AT151" s="20" t="s">
        <v>136</v>
      </c>
      <c r="AU151" s="20" t="s">
        <v>97</v>
      </c>
      <c r="AY151" s="20" t="s">
        <v>135</v>
      </c>
      <c r="BE151" s="102">
        <f>IF(U151="základná",N151,0)</f>
        <v>0</v>
      </c>
      <c r="BF151" s="102">
        <f>IF(U151="znížená",N151,0)</f>
        <v>0</v>
      </c>
      <c r="BG151" s="102">
        <f>IF(U151="zákl. prenesená",N151,0)</f>
        <v>0</v>
      </c>
      <c r="BH151" s="102">
        <f>IF(U151="zníž. prenesená",N151,0)</f>
        <v>0</v>
      </c>
      <c r="BI151" s="102">
        <f>IF(U151="nulová",N151,0)</f>
        <v>0</v>
      </c>
      <c r="BJ151" s="20" t="s">
        <v>97</v>
      </c>
      <c r="BK151" s="166">
        <f>ROUND(L151*K151,3)</f>
        <v>0</v>
      </c>
      <c r="BL151" s="20" t="s">
        <v>201</v>
      </c>
      <c r="BM151" s="20" t="s">
        <v>215</v>
      </c>
    </row>
    <row r="152" spans="2:65" s="1" customFormat="1" ht="49.95" customHeight="1">
      <c r="B152" s="36"/>
      <c r="C152" s="37"/>
      <c r="D152" s="149" t="s">
        <v>216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255">
        <f>BK152</f>
        <v>0</v>
      </c>
      <c r="O152" s="256"/>
      <c r="P152" s="256"/>
      <c r="Q152" s="256"/>
      <c r="R152" s="38"/>
      <c r="T152" s="183"/>
      <c r="U152" s="57"/>
      <c r="V152" s="57"/>
      <c r="W152" s="57"/>
      <c r="X152" s="57"/>
      <c r="Y152" s="57"/>
      <c r="Z152" s="57"/>
      <c r="AA152" s="59"/>
      <c r="AT152" s="20" t="s">
        <v>73</v>
      </c>
      <c r="AU152" s="20" t="s">
        <v>74</v>
      </c>
      <c r="AY152" s="20" t="s">
        <v>217</v>
      </c>
      <c r="BK152" s="166">
        <v>0</v>
      </c>
    </row>
    <row r="153" spans="2:65" s="1" customFormat="1" ht="6.9" customHeight="1"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2"/>
    </row>
    <row r="154" spans="2:65" ht="12"/>
    <row r="155" spans="2:65" ht="12"/>
  </sheetData>
  <mergeCells count="137">
    <mergeCell ref="L143:M143"/>
    <mergeCell ref="M115:Q115"/>
    <mergeCell ref="L117:M117"/>
    <mergeCell ref="N117:Q117"/>
    <mergeCell ref="N121:Q121"/>
    <mergeCell ref="N122:Q122"/>
    <mergeCell ref="N124:Q124"/>
    <mergeCell ref="N126:Q126"/>
    <mergeCell ref="N129:Q129"/>
    <mergeCell ref="N131:Q131"/>
    <mergeCell ref="N118:Q118"/>
    <mergeCell ref="N119:Q119"/>
    <mergeCell ref="N120:Q120"/>
    <mergeCell ref="N128:Q128"/>
    <mergeCell ref="L121:M121"/>
    <mergeCell ref="L131:M131"/>
    <mergeCell ref="L122:M122"/>
    <mergeCell ref="L124:M124"/>
    <mergeCell ref="L126:M126"/>
    <mergeCell ref="L129:M129"/>
    <mergeCell ref="N152:Q152"/>
    <mergeCell ref="F117:I117"/>
    <mergeCell ref="F125:I125"/>
    <mergeCell ref="F121:I121"/>
    <mergeCell ref="F122:I122"/>
    <mergeCell ref="F123:I123"/>
    <mergeCell ref="F124:I124"/>
    <mergeCell ref="F126:I126"/>
    <mergeCell ref="F127:I127"/>
    <mergeCell ref="F129:I129"/>
    <mergeCell ref="F130:I130"/>
    <mergeCell ref="F131:I131"/>
    <mergeCell ref="F132:I132"/>
    <mergeCell ref="F133:I133"/>
    <mergeCell ref="F134:I134"/>
    <mergeCell ref="F135:I135"/>
    <mergeCell ref="N132:Q132"/>
    <mergeCell ref="L132:M132"/>
    <mergeCell ref="L136:M136"/>
    <mergeCell ref="L137:M137"/>
    <mergeCell ref="L138:M138"/>
    <mergeCell ref="L139:M139"/>
    <mergeCell ref="L140:M140"/>
    <mergeCell ref="L141:M141"/>
    <mergeCell ref="L102:Q102"/>
    <mergeCell ref="C108:Q108"/>
    <mergeCell ref="F110:P110"/>
    <mergeCell ref="L149:M149"/>
    <mergeCell ref="L146:M146"/>
    <mergeCell ref="L148:M148"/>
    <mergeCell ref="L151:M151"/>
    <mergeCell ref="N140:Q140"/>
    <mergeCell ref="N136:Q136"/>
    <mergeCell ref="N137:Q137"/>
    <mergeCell ref="N138:Q138"/>
    <mergeCell ref="N139:Q139"/>
    <mergeCell ref="N141:Q141"/>
    <mergeCell ref="N143:Q143"/>
    <mergeCell ref="N146:Q146"/>
    <mergeCell ref="N148:Q148"/>
    <mergeCell ref="N149:Q149"/>
    <mergeCell ref="N151:Q151"/>
    <mergeCell ref="N142:Q142"/>
    <mergeCell ref="N144:Q144"/>
    <mergeCell ref="N145:Q145"/>
    <mergeCell ref="N150:Q150"/>
    <mergeCell ref="M112:P112"/>
    <mergeCell ref="M114:Q114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N87:Q87"/>
    <mergeCell ref="N88:Q88"/>
    <mergeCell ref="N89:Q89"/>
    <mergeCell ref="N90:Q90"/>
    <mergeCell ref="N91:Q91"/>
    <mergeCell ref="N92:Q92"/>
    <mergeCell ref="N94:Q94"/>
    <mergeCell ref="D95:H95"/>
    <mergeCell ref="N95:Q95"/>
    <mergeCell ref="C74:Q74"/>
    <mergeCell ref="F76:P76"/>
    <mergeCell ref="M78:P78"/>
    <mergeCell ref="M80:Q80"/>
    <mergeCell ref="M81:Q81"/>
    <mergeCell ref="C83:G83"/>
    <mergeCell ref="N83:Q83"/>
    <mergeCell ref="N85:Q85"/>
    <mergeCell ref="N86:Q86"/>
    <mergeCell ref="H1:K1"/>
    <mergeCell ref="S2:AC2"/>
    <mergeCell ref="M26:P26"/>
    <mergeCell ref="M29:P29"/>
    <mergeCell ref="M27:P27"/>
    <mergeCell ref="H31:J31"/>
    <mergeCell ref="M31:P31"/>
    <mergeCell ref="H32:J32"/>
    <mergeCell ref="M32:P32"/>
    <mergeCell ref="F148:I148"/>
    <mergeCell ref="F149:I149"/>
    <mergeCell ref="F151:I151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H33:J33"/>
    <mergeCell ref="M33:P33"/>
    <mergeCell ref="H34:J34"/>
    <mergeCell ref="M34:P34"/>
    <mergeCell ref="H35:J35"/>
    <mergeCell ref="M35:P35"/>
    <mergeCell ref="L37:P37"/>
    <mergeCell ref="F137:I137"/>
    <mergeCell ref="F136:I136"/>
    <mergeCell ref="F138:I138"/>
    <mergeCell ref="F139:I139"/>
    <mergeCell ref="F140:I140"/>
    <mergeCell ref="F141:I141"/>
    <mergeCell ref="F143:I143"/>
    <mergeCell ref="F146:I146"/>
    <mergeCell ref="F147:I147"/>
  </mergeCells>
  <hyperlinks>
    <hyperlink ref="F1:G1" location="C2" display="1) Krycí list rozpočtu"/>
    <hyperlink ref="H1:K1" location="C85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BSK8-41 - SOŠ vinárska Mo...</vt:lpstr>
      <vt:lpstr>'BSK8-41 - SOŠ vinárska Mo...'!Názvy_tlače</vt:lpstr>
      <vt:lpstr>'Rekapitulácia stavby'!Názvy_tlače</vt:lpstr>
      <vt:lpstr>'BSK8-41 - SOŠ vinárska Mo...'!Oblasť_tlače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2018-10-17T08:20:10Z</dcterms:created>
  <dcterms:modified xsi:type="dcterms:W3CDTF">2018-10-19T06:53:22Z</dcterms:modified>
</cp:coreProperties>
</file>